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coares/Desktop/TCD 5-13/"/>
    </mc:Choice>
  </mc:AlternateContent>
  <xr:revisionPtr revIDLastSave="0" documentId="8_{049E06C0-FF42-6C42-A347-B3B7068875AD}" xr6:coauthVersionLast="46" xr6:coauthVersionMax="46" xr10:uidLastSave="{00000000-0000-0000-0000-000000000000}"/>
  <bookViews>
    <workbookView xWindow="1100" yWindow="460" windowWidth="27700" windowHeight="15940" xr2:uid="{F5F7702C-D477-DB43-9FB1-72983934D5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4" i="1" l="1"/>
  <c r="M174" i="1"/>
  <c r="J174" i="1"/>
  <c r="N174" i="1"/>
  <c r="K174" i="1"/>
  <c r="O174" i="1"/>
  <c r="L174" i="1"/>
  <c r="H174" i="1"/>
  <c r="G174" i="1"/>
  <c r="F174" i="1"/>
  <c r="E174" i="1"/>
  <c r="C174" i="1"/>
  <c r="D174" i="1"/>
  <c r="C160" i="1"/>
  <c r="J84" i="1"/>
  <c r="I84" i="1"/>
  <c r="H84" i="1"/>
  <c r="G84" i="1"/>
  <c r="F84" i="1"/>
  <c r="E84" i="1"/>
  <c r="D84" i="1"/>
  <c r="C84" i="1"/>
  <c r="C164" i="1"/>
  <c r="C163" i="1"/>
  <c r="C162" i="1"/>
  <c r="C161" i="1"/>
  <c r="C82" i="1"/>
  <c r="E65" i="1"/>
  <c r="D73" i="1"/>
  <c r="D72" i="1"/>
  <c r="D71" i="1"/>
  <c r="D70" i="1"/>
  <c r="D69" i="1"/>
  <c r="D67" i="1"/>
  <c r="D66" i="1"/>
  <c r="D65" i="1"/>
  <c r="D64" i="1"/>
  <c r="D62" i="1"/>
  <c r="D61" i="1"/>
  <c r="D60" i="1"/>
  <c r="D58" i="1"/>
  <c r="D57" i="1"/>
  <c r="D56" i="1"/>
  <c r="D55" i="1"/>
  <c r="D54" i="1"/>
  <c r="D53" i="1"/>
  <c r="D52" i="1"/>
  <c r="D51" i="1"/>
  <c r="D50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D48" i="1"/>
  <c r="D47" i="1"/>
  <c r="D46" i="1"/>
  <c r="D38" i="1"/>
  <c r="D34" i="1"/>
  <c r="C35" i="1"/>
  <c r="C36" i="1" s="1"/>
  <c r="F32" i="1"/>
  <c r="F31" i="1"/>
  <c r="F30" i="1"/>
  <c r="F29" i="1"/>
  <c r="F28" i="1"/>
  <c r="F26" i="1"/>
  <c r="F25" i="1"/>
  <c r="F24" i="1"/>
  <c r="F23" i="1"/>
  <c r="F21" i="1"/>
  <c r="F20" i="1"/>
  <c r="F19" i="1"/>
  <c r="F17" i="1"/>
  <c r="F16" i="1"/>
  <c r="F15" i="1"/>
  <c r="F14" i="1"/>
  <c r="F13" i="1"/>
  <c r="F12" i="1"/>
  <c r="F11" i="1"/>
  <c r="F10" i="1"/>
  <c r="F9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E18" i="1"/>
  <c r="E33" i="1" s="1"/>
  <c r="C33" i="1"/>
  <c r="F48" i="1"/>
  <c r="F47" i="1"/>
  <c r="F46" i="1"/>
  <c r="H48" i="1"/>
  <c r="H47" i="1"/>
  <c r="H46" i="1"/>
  <c r="D82" i="1"/>
  <c r="C85" i="1" s="1"/>
  <c r="F73" i="1"/>
  <c r="F71" i="1"/>
  <c r="F67" i="1"/>
  <c r="F66" i="1"/>
  <c r="F65" i="1"/>
  <c r="F64" i="1"/>
  <c r="F61" i="1"/>
  <c r="F60" i="1"/>
  <c r="F58" i="1"/>
  <c r="F57" i="1"/>
  <c r="F56" i="1"/>
  <c r="F55" i="1"/>
  <c r="F54" i="1"/>
  <c r="F53" i="1"/>
  <c r="F52" i="1"/>
  <c r="F51" i="1"/>
  <c r="F50" i="1"/>
  <c r="E73" i="1"/>
  <c r="E72" i="1"/>
  <c r="E71" i="1"/>
  <c r="E70" i="1"/>
  <c r="E69" i="1"/>
  <c r="E68" i="1"/>
  <c r="E67" i="1"/>
  <c r="E66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H38" i="1"/>
  <c r="H34" i="1"/>
  <c r="G35" i="1"/>
  <c r="G39" i="1" s="1"/>
  <c r="J32" i="1"/>
  <c r="J30" i="1"/>
  <c r="J26" i="1"/>
  <c r="J25" i="1"/>
  <c r="J24" i="1"/>
  <c r="J23" i="1"/>
  <c r="J20" i="1"/>
  <c r="J19" i="1"/>
  <c r="J17" i="1"/>
  <c r="J16" i="1"/>
  <c r="J15" i="1"/>
  <c r="J14" i="1"/>
  <c r="J13" i="1"/>
  <c r="J12" i="1"/>
  <c r="J11" i="1"/>
  <c r="J10" i="1"/>
  <c r="J9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I27" i="1"/>
  <c r="D68" i="1" s="1"/>
  <c r="I22" i="1"/>
  <c r="D63" i="1" s="1"/>
  <c r="I18" i="1"/>
  <c r="G33" i="1"/>
  <c r="K33" i="1"/>
  <c r="K35" i="1"/>
  <c r="K36" i="1" s="1"/>
  <c r="E82" i="1"/>
  <c r="H60" i="1"/>
  <c r="H73" i="1"/>
  <c r="H71" i="1"/>
  <c r="H67" i="1"/>
  <c r="H66" i="1"/>
  <c r="H65" i="1"/>
  <c r="H64" i="1"/>
  <c r="H61" i="1"/>
  <c r="H58" i="1"/>
  <c r="H57" i="1"/>
  <c r="H56" i="1"/>
  <c r="H55" i="1"/>
  <c r="H54" i="1"/>
  <c r="H53" i="1"/>
  <c r="H52" i="1"/>
  <c r="H51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H50" i="1"/>
  <c r="G50" i="1"/>
  <c r="I33" i="1" l="1"/>
  <c r="F33" i="1" s="1"/>
  <c r="E74" i="1"/>
  <c r="C74" i="1"/>
  <c r="D85" i="1"/>
  <c r="D33" i="1"/>
  <c r="C39" i="1"/>
  <c r="F18" i="1"/>
  <c r="F22" i="1"/>
  <c r="D35" i="1"/>
  <c r="D59" i="1"/>
  <c r="D74" i="1" s="1"/>
  <c r="F27" i="1"/>
  <c r="H33" i="1"/>
  <c r="G36" i="1"/>
  <c r="H36" i="1" s="1"/>
  <c r="H35" i="1"/>
  <c r="K39" i="1"/>
  <c r="G74" i="1"/>
  <c r="L38" i="1"/>
  <c r="L34" i="1"/>
  <c r="P38" i="1"/>
  <c r="P34" i="1"/>
  <c r="N32" i="1"/>
  <c r="N30" i="1"/>
  <c r="N26" i="1"/>
  <c r="N25" i="1"/>
  <c r="N24" i="1"/>
  <c r="N23" i="1"/>
  <c r="N20" i="1"/>
  <c r="N19" i="1"/>
  <c r="N17" i="1"/>
  <c r="N16" i="1"/>
  <c r="N15" i="1"/>
  <c r="N14" i="1"/>
  <c r="N13" i="1"/>
  <c r="N12" i="1"/>
  <c r="N11" i="1"/>
  <c r="N10" i="1"/>
  <c r="N9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M31" i="1"/>
  <c r="M29" i="1"/>
  <c r="M28" i="1"/>
  <c r="M27" i="1"/>
  <c r="J27" i="1" s="1"/>
  <c r="M22" i="1"/>
  <c r="F63" i="1" s="1"/>
  <c r="M21" i="1"/>
  <c r="M18" i="1"/>
  <c r="J18" i="1" s="1"/>
  <c r="O35" i="1"/>
  <c r="O36" i="1" s="1"/>
  <c r="O33" i="1"/>
  <c r="D36" i="1" l="1"/>
  <c r="J22" i="1"/>
  <c r="F68" i="1"/>
  <c r="F59" i="1"/>
  <c r="F69" i="1"/>
  <c r="J28" i="1"/>
  <c r="J21" i="1"/>
  <c r="F62" i="1"/>
  <c r="F72" i="1"/>
  <c r="J31" i="1"/>
  <c r="J29" i="1"/>
  <c r="F70" i="1"/>
  <c r="L33" i="1"/>
  <c r="N21" i="1"/>
  <c r="H62" i="1"/>
  <c r="N29" i="1"/>
  <c r="H70" i="1"/>
  <c r="L36" i="1"/>
  <c r="N31" i="1"/>
  <c r="H72" i="1"/>
  <c r="M33" i="1"/>
  <c r="J33" i="1" s="1"/>
  <c r="L35" i="1"/>
  <c r="O39" i="1"/>
  <c r="F82" i="1"/>
  <c r="E85" i="1" s="1"/>
  <c r="J73" i="1"/>
  <c r="J72" i="1"/>
  <c r="J71" i="1"/>
  <c r="J67" i="1"/>
  <c r="J66" i="1"/>
  <c r="J65" i="1"/>
  <c r="J64" i="1"/>
  <c r="J61" i="1"/>
  <c r="J60" i="1"/>
  <c r="J58" i="1"/>
  <c r="J57" i="1"/>
  <c r="J56" i="1"/>
  <c r="J55" i="1"/>
  <c r="J54" i="1"/>
  <c r="J53" i="1"/>
  <c r="J52" i="1"/>
  <c r="J51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J50" i="1"/>
  <c r="I50" i="1"/>
  <c r="J48" i="1"/>
  <c r="J47" i="1"/>
  <c r="J46" i="1"/>
  <c r="R32" i="1"/>
  <c r="R31" i="1"/>
  <c r="R30" i="1"/>
  <c r="R26" i="1"/>
  <c r="R25" i="1"/>
  <c r="R24" i="1"/>
  <c r="R23" i="1"/>
  <c r="R20" i="1"/>
  <c r="R19" i="1"/>
  <c r="R17" i="1"/>
  <c r="R16" i="1"/>
  <c r="R15" i="1"/>
  <c r="R14" i="1"/>
  <c r="R13" i="1"/>
  <c r="R12" i="1"/>
  <c r="R11" i="1"/>
  <c r="R10" i="1"/>
  <c r="R9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Q28" i="1"/>
  <c r="N28" i="1" s="1"/>
  <c r="Q27" i="1"/>
  <c r="J68" i="1" s="1"/>
  <c r="Q22" i="1"/>
  <c r="N22" i="1" s="1"/>
  <c r="Q18" i="1"/>
  <c r="N18" i="1" s="1"/>
  <c r="F74" i="1" l="1"/>
  <c r="H59" i="1"/>
  <c r="H68" i="1"/>
  <c r="H69" i="1"/>
  <c r="H63" i="1"/>
  <c r="N27" i="1"/>
  <c r="I74" i="1"/>
  <c r="R27" i="1"/>
  <c r="Q33" i="1"/>
  <c r="N33" i="1" s="1"/>
  <c r="H74" i="1" l="1"/>
  <c r="G82" i="1"/>
  <c r="F85" i="1" s="1"/>
  <c r="L73" i="1"/>
  <c r="L67" i="1"/>
  <c r="L66" i="1"/>
  <c r="L65" i="1"/>
  <c r="L64" i="1"/>
  <c r="L58" i="1"/>
  <c r="L54" i="1"/>
  <c r="L53" i="1"/>
  <c r="L52" i="1"/>
  <c r="L51" i="1"/>
  <c r="L50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T38" i="1"/>
  <c r="T34" i="1"/>
  <c r="S35" i="1"/>
  <c r="P35" i="1" s="1"/>
  <c r="V32" i="1"/>
  <c r="V26" i="1"/>
  <c r="V25" i="1"/>
  <c r="V24" i="1"/>
  <c r="V23" i="1"/>
  <c r="V17" i="1"/>
  <c r="V13" i="1"/>
  <c r="V12" i="1"/>
  <c r="V11" i="1"/>
  <c r="V10" i="1"/>
  <c r="V9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S33" i="1"/>
  <c r="U29" i="1"/>
  <c r="U28" i="1"/>
  <c r="U22" i="1"/>
  <c r="U21" i="1"/>
  <c r="U18" i="1"/>
  <c r="L48" i="1"/>
  <c r="L47" i="1"/>
  <c r="L46" i="1"/>
  <c r="R22" i="1" l="1"/>
  <c r="J63" i="1"/>
  <c r="J69" i="1"/>
  <c r="R28" i="1"/>
  <c r="R18" i="1"/>
  <c r="J59" i="1"/>
  <c r="R29" i="1"/>
  <c r="J70" i="1"/>
  <c r="R21" i="1"/>
  <c r="J62" i="1"/>
  <c r="T33" i="1"/>
  <c r="P33" i="1"/>
  <c r="S39" i="1"/>
  <c r="K74" i="1"/>
  <c r="S36" i="1"/>
  <c r="P36" i="1" s="1"/>
  <c r="U33" i="1"/>
  <c r="R33" i="1" s="1"/>
  <c r="J74" i="1" l="1"/>
  <c r="X38" i="1"/>
  <c r="X34" i="1"/>
  <c r="N48" i="1"/>
  <c r="N47" i="1"/>
  <c r="Z32" i="1"/>
  <c r="Z26" i="1"/>
  <c r="Z25" i="1"/>
  <c r="Z24" i="1"/>
  <c r="Z23" i="1"/>
  <c r="Z17" i="1"/>
  <c r="Z13" i="1"/>
  <c r="Z12" i="1"/>
  <c r="Z11" i="1"/>
  <c r="Z10" i="1"/>
  <c r="Z9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H82" i="1"/>
  <c r="G85" i="1" s="1"/>
  <c r="N73" i="1"/>
  <c r="N67" i="1"/>
  <c r="N66" i="1"/>
  <c r="N65" i="1"/>
  <c r="N64" i="1"/>
  <c r="N58" i="1"/>
  <c r="N54" i="1"/>
  <c r="N53" i="1"/>
  <c r="N52" i="1"/>
  <c r="N51" i="1"/>
  <c r="N50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W35" i="1"/>
  <c r="Y31" i="1"/>
  <c r="Y30" i="1"/>
  <c r="Y29" i="1"/>
  <c r="Y28" i="1"/>
  <c r="Y27" i="1"/>
  <c r="Y22" i="1"/>
  <c r="Y21" i="1"/>
  <c r="Y20" i="1"/>
  <c r="Y19" i="1"/>
  <c r="Y18" i="1"/>
  <c r="Y16" i="1"/>
  <c r="Y15" i="1"/>
  <c r="Y14" i="1"/>
  <c r="L68" i="1" l="1"/>
  <c r="V27" i="1"/>
  <c r="Z16" i="1"/>
  <c r="L57" i="1"/>
  <c r="V16" i="1"/>
  <c r="N62" i="1"/>
  <c r="L62" i="1"/>
  <c r="V21" i="1"/>
  <c r="V29" i="1"/>
  <c r="L70" i="1"/>
  <c r="Z19" i="1"/>
  <c r="L60" i="1"/>
  <c r="V19" i="1"/>
  <c r="V18" i="1"/>
  <c r="L59" i="1"/>
  <c r="L63" i="1"/>
  <c r="V22" i="1"/>
  <c r="N71" i="1"/>
  <c r="L71" i="1"/>
  <c r="V30" i="1"/>
  <c r="N55" i="1"/>
  <c r="L55" i="1"/>
  <c r="V14" i="1"/>
  <c r="V31" i="1"/>
  <c r="L72" i="1"/>
  <c r="Z15" i="1"/>
  <c r="V15" i="1"/>
  <c r="L56" i="1"/>
  <c r="Z20" i="1"/>
  <c r="V20" i="1"/>
  <c r="L61" i="1"/>
  <c r="L69" i="1"/>
  <c r="V28" i="1"/>
  <c r="W36" i="1"/>
  <c r="T36" i="1" s="1"/>
  <c r="T35" i="1"/>
  <c r="Z21" i="1"/>
  <c r="Z30" i="1"/>
  <c r="N57" i="1"/>
  <c r="M74" i="1"/>
  <c r="N61" i="1"/>
  <c r="W39" i="1"/>
  <c r="N56" i="1"/>
  <c r="N60" i="1"/>
  <c r="Y33" i="1"/>
  <c r="V33" i="1" s="1"/>
  <c r="Z14" i="1"/>
  <c r="L74" i="1" l="1"/>
  <c r="P46" i="1"/>
  <c r="P48" i="1"/>
  <c r="P47" i="1"/>
  <c r="I82" i="1" l="1"/>
  <c r="H85" i="1" s="1"/>
  <c r="P73" i="1"/>
  <c r="P71" i="1"/>
  <c r="P67" i="1"/>
  <c r="P66" i="1"/>
  <c r="P65" i="1"/>
  <c r="P64" i="1"/>
  <c r="P61" i="1"/>
  <c r="P60" i="1"/>
  <c r="P58" i="1"/>
  <c r="P53" i="1"/>
  <c r="P52" i="1"/>
  <c r="P51" i="1"/>
  <c r="P50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AB38" i="1"/>
  <c r="AB34" i="1"/>
  <c r="AA35" i="1"/>
  <c r="AD32" i="1"/>
  <c r="AD30" i="1"/>
  <c r="AD26" i="1"/>
  <c r="AD25" i="1"/>
  <c r="AD24" i="1"/>
  <c r="AD23" i="1"/>
  <c r="AD20" i="1"/>
  <c r="AD19" i="1"/>
  <c r="AD17" i="1"/>
  <c r="AD12" i="1"/>
  <c r="AD11" i="1"/>
  <c r="AD10" i="1"/>
  <c r="AD9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C31" i="1"/>
  <c r="AC29" i="1"/>
  <c r="AC28" i="1"/>
  <c r="AC27" i="1"/>
  <c r="AC22" i="1"/>
  <c r="AC18" i="1"/>
  <c r="AA33" i="1"/>
  <c r="X33" i="1" s="1"/>
  <c r="Z31" i="1" l="1"/>
  <c r="N72" i="1"/>
  <c r="Z18" i="1"/>
  <c r="N59" i="1"/>
  <c r="Z29" i="1"/>
  <c r="N70" i="1"/>
  <c r="Z22" i="1"/>
  <c r="N63" i="1"/>
  <c r="Z27" i="1"/>
  <c r="N68" i="1"/>
  <c r="N69" i="1"/>
  <c r="Z28" i="1"/>
  <c r="AA36" i="1"/>
  <c r="X36" i="1" s="1"/>
  <c r="X35" i="1"/>
  <c r="O74" i="1"/>
  <c r="AC33" i="1"/>
  <c r="Z33" i="1" s="1"/>
  <c r="AA39" i="1"/>
  <c r="N74" i="1" l="1"/>
  <c r="J82" i="1"/>
  <c r="I85" i="1" s="1"/>
  <c r="R73" i="1"/>
  <c r="R71" i="1"/>
  <c r="R67" i="1"/>
  <c r="R66" i="1"/>
  <c r="R65" i="1"/>
  <c r="R64" i="1"/>
  <c r="R61" i="1"/>
  <c r="R58" i="1"/>
  <c r="R53" i="1"/>
  <c r="R52" i="1"/>
  <c r="R51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AF38" i="1"/>
  <c r="AF34" i="1"/>
  <c r="AE35" i="1"/>
  <c r="AH32" i="1"/>
  <c r="AH30" i="1"/>
  <c r="AH26" i="1"/>
  <c r="AH25" i="1"/>
  <c r="AH24" i="1"/>
  <c r="AH23" i="1"/>
  <c r="AH20" i="1"/>
  <c r="AH17" i="1"/>
  <c r="AH12" i="1"/>
  <c r="AH11" i="1"/>
  <c r="AH10" i="1"/>
  <c r="AG31" i="1"/>
  <c r="AG29" i="1"/>
  <c r="AG28" i="1"/>
  <c r="AG27" i="1"/>
  <c r="AG22" i="1"/>
  <c r="AG21" i="1"/>
  <c r="AG18" i="1"/>
  <c r="AG16" i="1"/>
  <c r="AG15" i="1"/>
  <c r="AG14" i="1"/>
  <c r="AG1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E33" i="1"/>
  <c r="AB33" i="1" s="1"/>
  <c r="R48" i="1"/>
  <c r="R46" i="1"/>
  <c r="R47" i="1"/>
  <c r="Q74" i="1" l="1"/>
  <c r="P56" i="1"/>
  <c r="AD15" i="1"/>
  <c r="P63" i="1"/>
  <c r="AD22" i="1"/>
  <c r="P72" i="1"/>
  <c r="AD31" i="1"/>
  <c r="AE39" i="1"/>
  <c r="AB35" i="1"/>
  <c r="P57" i="1"/>
  <c r="AD16" i="1"/>
  <c r="P68" i="1"/>
  <c r="AD27" i="1"/>
  <c r="AH13" i="1"/>
  <c r="AD13" i="1"/>
  <c r="P54" i="1"/>
  <c r="AD18" i="1"/>
  <c r="P59" i="1"/>
  <c r="P69" i="1"/>
  <c r="AD28" i="1"/>
  <c r="P55" i="1"/>
  <c r="AD14" i="1"/>
  <c r="AD21" i="1"/>
  <c r="P62" i="1"/>
  <c r="P70" i="1"/>
  <c r="AD29" i="1"/>
  <c r="AE36" i="1"/>
  <c r="AB36" i="1" s="1"/>
  <c r="R54" i="1"/>
  <c r="AG33" i="1"/>
  <c r="AD33" i="1" s="1"/>
  <c r="P74" i="1" l="1"/>
  <c r="I83" i="1" s="1"/>
  <c r="AJ38" i="1"/>
  <c r="AJ34" i="1"/>
  <c r="AI35" i="1"/>
  <c r="T48" i="1"/>
  <c r="T47" i="1"/>
  <c r="T46" i="1"/>
  <c r="K82" i="1"/>
  <c r="J85" i="1" s="1"/>
  <c r="T73" i="1"/>
  <c r="T71" i="1"/>
  <c r="T67" i="1"/>
  <c r="T66" i="1"/>
  <c r="T65" i="1"/>
  <c r="T64" i="1"/>
  <c r="T61" i="1"/>
  <c r="T58" i="1"/>
  <c r="T53" i="1"/>
  <c r="T52" i="1"/>
  <c r="T51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AL32" i="1"/>
  <c r="AL30" i="1"/>
  <c r="AL26" i="1"/>
  <c r="AL25" i="1"/>
  <c r="AL24" i="1"/>
  <c r="AL23" i="1"/>
  <c r="AL20" i="1"/>
  <c r="AL17" i="1"/>
  <c r="AL12" i="1"/>
  <c r="AL11" i="1"/>
  <c r="AL10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I33" i="1"/>
  <c r="AF33" i="1" s="1"/>
  <c r="AK31" i="1"/>
  <c r="AK29" i="1"/>
  <c r="AK28" i="1"/>
  <c r="AK27" i="1"/>
  <c r="AK22" i="1"/>
  <c r="AK21" i="1"/>
  <c r="AK19" i="1"/>
  <c r="AK18" i="1"/>
  <c r="AK16" i="1"/>
  <c r="AK15" i="1"/>
  <c r="AK14" i="1"/>
  <c r="AK9" i="1"/>
  <c r="T57" i="1" l="1"/>
  <c r="R57" i="1"/>
  <c r="AH16" i="1"/>
  <c r="AI39" i="1"/>
  <c r="AF35" i="1"/>
  <c r="R70" i="1"/>
  <c r="AH29" i="1"/>
  <c r="AH22" i="1"/>
  <c r="R63" i="1"/>
  <c r="T50" i="1"/>
  <c r="AH9" i="1"/>
  <c r="R50" i="1"/>
  <c r="R68" i="1"/>
  <c r="AH27" i="1"/>
  <c r="R62" i="1"/>
  <c r="AH21" i="1"/>
  <c r="AH31" i="1"/>
  <c r="R72" i="1"/>
  <c r="AH18" i="1"/>
  <c r="R59" i="1"/>
  <c r="AH14" i="1"/>
  <c r="R55" i="1"/>
  <c r="AL19" i="1"/>
  <c r="R60" i="1"/>
  <c r="AH19" i="1"/>
  <c r="AH28" i="1"/>
  <c r="R69" i="1"/>
  <c r="R56" i="1"/>
  <c r="AH15" i="1"/>
  <c r="S74" i="1"/>
  <c r="AI36" i="1"/>
  <c r="AF36" i="1" s="1"/>
  <c r="AL16" i="1"/>
  <c r="T60" i="1"/>
  <c r="AL9" i="1"/>
  <c r="AK33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AH33" i="1" l="1"/>
  <c r="R74" i="1"/>
  <c r="J83" i="1" s="1"/>
  <c r="V73" i="1"/>
  <c r="V71" i="1"/>
  <c r="V67" i="1"/>
  <c r="V66" i="1"/>
  <c r="V65" i="1"/>
  <c r="V64" i="1"/>
  <c r="V61" i="1"/>
  <c r="V60" i="1"/>
  <c r="V58" i="1"/>
  <c r="V53" i="1"/>
  <c r="V52" i="1"/>
  <c r="V51" i="1"/>
  <c r="V50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V48" i="1"/>
  <c r="V47" i="1"/>
  <c r="V46" i="1"/>
  <c r="AN38" i="1"/>
  <c r="AN34" i="1"/>
  <c r="AM35" i="1"/>
  <c r="AP32" i="1"/>
  <c r="AP30" i="1"/>
  <c r="AP26" i="1"/>
  <c r="AP25" i="1"/>
  <c r="AP24" i="1"/>
  <c r="AP23" i="1"/>
  <c r="AP20" i="1"/>
  <c r="AP19" i="1"/>
  <c r="AP17" i="1"/>
  <c r="AP12" i="1"/>
  <c r="AP11" i="1"/>
  <c r="AP10" i="1"/>
  <c r="AP9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O14" i="1"/>
  <c r="AO13" i="1"/>
  <c r="AO31" i="1"/>
  <c r="AO29" i="1"/>
  <c r="AO28" i="1"/>
  <c r="AO27" i="1"/>
  <c r="AO22" i="1"/>
  <c r="AO21" i="1"/>
  <c r="AO18" i="1"/>
  <c r="AO15" i="1"/>
  <c r="AM33" i="1"/>
  <c r="AJ33" i="1" s="1"/>
  <c r="AM36" i="1" l="1"/>
  <c r="AJ36" i="1" s="1"/>
  <c r="AJ35" i="1"/>
  <c r="T62" i="1"/>
  <c r="AL21" i="1"/>
  <c r="AP22" i="1"/>
  <c r="T63" i="1"/>
  <c r="AL22" i="1"/>
  <c r="AL31" i="1"/>
  <c r="T72" i="1"/>
  <c r="AL15" i="1"/>
  <c r="T56" i="1"/>
  <c r="AL27" i="1"/>
  <c r="T68" i="1"/>
  <c r="T54" i="1"/>
  <c r="AL13" i="1"/>
  <c r="T59" i="1"/>
  <c r="AL18" i="1"/>
  <c r="AL28" i="1"/>
  <c r="T69" i="1"/>
  <c r="T55" i="1"/>
  <c r="AL14" i="1"/>
  <c r="AL29" i="1"/>
  <c r="T70" i="1"/>
  <c r="AM39" i="1"/>
  <c r="AO33" i="1"/>
  <c r="AL33" i="1" s="1"/>
  <c r="U74" i="1"/>
  <c r="V62" i="1"/>
  <c r="AP21" i="1"/>
  <c r="V63" i="1"/>
  <c r="X73" i="1"/>
  <c r="X71" i="1"/>
  <c r="X67" i="1"/>
  <c r="X66" i="1"/>
  <c r="X65" i="1"/>
  <c r="X64" i="1"/>
  <c r="X61" i="1"/>
  <c r="X60" i="1"/>
  <c r="X58" i="1"/>
  <c r="X53" i="1"/>
  <c r="X52" i="1"/>
  <c r="X51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X50" i="1"/>
  <c r="W50" i="1"/>
  <c r="X48" i="1"/>
  <c r="X47" i="1"/>
  <c r="X46" i="1"/>
  <c r="AR38" i="1"/>
  <c r="AR34" i="1"/>
  <c r="AQ35" i="1"/>
  <c r="AQ39" i="1" s="1"/>
  <c r="AT32" i="1"/>
  <c r="AT30" i="1"/>
  <c r="AT26" i="1"/>
  <c r="AT25" i="1"/>
  <c r="AT24" i="1"/>
  <c r="AT23" i="1"/>
  <c r="AT20" i="1"/>
  <c r="AT19" i="1"/>
  <c r="AT17" i="1"/>
  <c r="AT12" i="1"/>
  <c r="AT11" i="1"/>
  <c r="AT10" i="1"/>
  <c r="AT9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S31" i="1"/>
  <c r="AP31" i="1" s="1"/>
  <c r="AS29" i="1"/>
  <c r="V70" i="1" s="1"/>
  <c r="AS28" i="1"/>
  <c r="AP28" i="1" s="1"/>
  <c r="AS27" i="1"/>
  <c r="AP27" i="1" s="1"/>
  <c r="AS18" i="1"/>
  <c r="AP18" i="1" s="1"/>
  <c r="AS16" i="1"/>
  <c r="AS15" i="1"/>
  <c r="AP15" i="1" s="1"/>
  <c r="AS14" i="1"/>
  <c r="AT14" i="1" s="1"/>
  <c r="AS13" i="1"/>
  <c r="AQ33" i="1"/>
  <c r="AN33" i="1" s="1"/>
  <c r="T74" i="1" l="1"/>
  <c r="K83" i="1" s="1"/>
  <c r="V68" i="1"/>
  <c r="AP29" i="1"/>
  <c r="V56" i="1"/>
  <c r="AN35" i="1"/>
  <c r="AP14" i="1"/>
  <c r="V69" i="1"/>
  <c r="X54" i="1"/>
  <c r="V54" i="1"/>
  <c r="V59" i="1"/>
  <c r="AT16" i="1"/>
  <c r="V57" i="1"/>
  <c r="AP16" i="1"/>
  <c r="V55" i="1"/>
  <c r="V72" i="1"/>
  <c r="AP13" i="1"/>
  <c r="AQ36" i="1"/>
  <c r="AN36" i="1" s="1"/>
  <c r="W74" i="1"/>
  <c r="AT13" i="1"/>
  <c r="X55" i="1"/>
  <c r="AS33" i="1"/>
  <c r="AP33" i="1" s="1"/>
  <c r="X57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H73" i="1"/>
  <c r="AH72" i="1"/>
  <c r="AH71" i="1"/>
  <c r="AH70" i="1"/>
  <c r="AH69" i="1"/>
  <c r="AH68" i="1"/>
  <c r="AH67" i="1"/>
  <c r="AH66" i="1"/>
  <c r="AH65" i="1"/>
  <c r="AH64" i="1"/>
  <c r="AH62" i="1"/>
  <c r="AH61" i="1"/>
  <c r="AH60" i="1"/>
  <c r="AH58" i="1"/>
  <c r="AH57" i="1"/>
  <c r="AH56" i="1"/>
  <c r="AH55" i="1"/>
  <c r="AH54" i="1"/>
  <c r="AH53" i="1"/>
  <c r="AH52" i="1"/>
  <c r="AH51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F73" i="1"/>
  <c r="AF72" i="1"/>
  <c r="AF71" i="1"/>
  <c r="AF70" i="1"/>
  <c r="AF67" i="1"/>
  <c r="AF66" i="1"/>
  <c r="AF65" i="1"/>
  <c r="AF64" i="1"/>
  <c r="AF61" i="1"/>
  <c r="AF60" i="1"/>
  <c r="AF58" i="1"/>
  <c r="AF57" i="1"/>
  <c r="AF56" i="1"/>
  <c r="AF53" i="1"/>
  <c r="AF52" i="1"/>
  <c r="AF51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D73" i="1"/>
  <c r="AD53" i="1"/>
  <c r="AD52" i="1"/>
  <c r="AD51" i="1"/>
  <c r="AD50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I50" i="1"/>
  <c r="AJ50" i="1"/>
  <c r="AH50" i="1"/>
  <c r="AG50" i="1"/>
  <c r="AF50" i="1"/>
  <c r="AE50" i="1"/>
  <c r="AC50" i="1"/>
  <c r="AB73" i="1"/>
  <c r="AB53" i="1"/>
  <c r="AB52" i="1"/>
  <c r="AB51" i="1"/>
  <c r="AB50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V74" i="1" l="1"/>
  <c r="L83" i="1" s="1"/>
  <c r="AC74" i="1"/>
  <c r="AE74" i="1"/>
  <c r="AJ74" i="1"/>
  <c r="S83" i="1" s="1"/>
  <c r="AI74" i="1"/>
  <c r="AA74" i="1"/>
  <c r="AG74" i="1"/>
  <c r="Z73" i="1"/>
  <c r="Z71" i="1"/>
  <c r="Z67" i="1"/>
  <c r="Z66" i="1"/>
  <c r="Z65" i="1"/>
  <c r="Z64" i="1"/>
  <c r="Z61" i="1"/>
  <c r="Z60" i="1"/>
  <c r="Z58" i="1"/>
  <c r="Z57" i="1"/>
  <c r="Z55" i="1"/>
  <c r="Z54" i="1"/>
  <c r="Z53" i="1"/>
  <c r="Z52" i="1"/>
  <c r="Z51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Z50" i="1"/>
  <c r="Y50" i="1"/>
  <c r="AV38" i="1"/>
  <c r="AV34" i="1"/>
  <c r="AU35" i="1"/>
  <c r="AR35" i="1" s="1"/>
  <c r="AX32" i="1"/>
  <c r="AX30" i="1"/>
  <c r="AX26" i="1"/>
  <c r="AX25" i="1"/>
  <c r="AX24" i="1"/>
  <c r="AX23" i="1"/>
  <c r="AX20" i="1"/>
  <c r="AX19" i="1"/>
  <c r="AX17" i="1"/>
  <c r="AX16" i="1"/>
  <c r="AX14" i="1"/>
  <c r="AX13" i="1"/>
  <c r="AX12" i="1"/>
  <c r="AX11" i="1"/>
  <c r="AX10" i="1"/>
  <c r="AX9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W31" i="1"/>
  <c r="AW29" i="1"/>
  <c r="AW28" i="1"/>
  <c r="AW27" i="1"/>
  <c r="AW22" i="1"/>
  <c r="AW21" i="1"/>
  <c r="AW18" i="1"/>
  <c r="AW15" i="1"/>
  <c r="AU33" i="1"/>
  <c r="AR33" i="1" s="1"/>
  <c r="Z48" i="1"/>
  <c r="Z47" i="1"/>
  <c r="Z46" i="1"/>
  <c r="Z63" i="1" l="1"/>
  <c r="X63" i="1"/>
  <c r="AT22" i="1"/>
  <c r="AT15" i="1"/>
  <c r="X56" i="1"/>
  <c r="AT28" i="1"/>
  <c r="X69" i="1"/>
  <c r="AT31" i="1"/>
  <c r="X72" i="1"/>
  <c r="X68" i="1"/>
  <c r="AT27" i="1"/>
  <c r="X59" i="1"/>
  <c r="AT18" i="1"/>
  <c r="AU39" i="1"/>
  <c r="X62" i="1"/>
  <c r="AT21" i="1"/>
  <c r="X70" i="1"/>
  <c r="AT29" i="1"/>
  <c r="AX22" i="1"/>
  <c r="AW33" i="1"/>
  <c r="AT33" i="1" s="1"/>
  <c r="Y74" i="1"/>
  <c r="Z56" i="1"/>
  <c r="AX15" i="1"/>
  <c r="AU36" i="1"/>
  <c r="AR36" i="1" s="1"/>
  <c r="AZ38" i="1"/>
  <c r="AZ34" i="1"/>
  <c r="AB48" i="1"/>
  <c r="AB47" i="1"/>
  <c r="AB46" i="1"/>
  <c r="AY35" i="1"/>
  <c r="AY39" i="1" s="1"/>
  <c r="BB32" i="1"/>
  <c r="BB12" i="1"/>
  <c r="BB11" i="1"/>
  <c r="BB10" i="1"/>
  <c r="BB9" i="1"/>
  <c r="BA21" i="1"/>
  <c r="BA31" i="1"/>
  <c r="BA29" i="1"/>
  <c r="Z70" i="1" s="1"/>
  <c r="BA28" i="1"/>
  <c r="BA27" i="1"/>
  <c r="BA18" i="1"/>
  <c r="AZ32" i="1"/>
  <c r="AZ3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9" i="1"/>
  <c r="AY33" i="1"/>
  <c r="AV33" i="1" s="1"/>
  <c r="AX29" i="1" l="1"/>
  <c r="AV35" i="1"/>
  <c r="X74" i="1"/>
  <c r="M83" i="1" s="1"/>
  <c r="AX18" i="1"/>
  <c r="Z59" i="1"/>
  <c r="Z72" i="1"/>
  <c r="AX21" i="1"/>
  <c r="AX31" i="1"/>
  <c r="Z62" i="1"/>
  <c r="Z68" i="1"/>
  <c r="AX27" i="1"/>
  <c r="BA33" i="1"/>
  <c r="AX33" i="1" s="1"/>
  <c r="Z69" i="1"/>
  <c r="AX28" i="1"/>
  <c r="AY36" i="1"/>
  <c r="AV36" i="1" s="1"/>
  <c r="BE18" i="1"/>
  <c r="Z74" i="1" l="1"/>
  <c r="N83" i="1" s="1"/>
  <c r="BB18" i="1"/>
  <c r="AB59" i="1"/>
  <c r="AD48" i="1"/>
  <c r="AD47" i="1"/>
  <c r="AD46" i="1"/>
  <c r="BF32" i="1"/>
  <c r="BF12" i="1"/>
  <c r="BF11" i="1"/>
  <c r="BF10" i="1"/>
  <c r="BF9" i="1"/>
  <c r="BD32" i="1"/>
  <c r="BD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D18" i="1"/>
  <c r="BD17" i="1"/>
  <c r="BD16" i="1"/>
  <c r="BD15" i="1"/>
  <c r="BD14" i="1"/>
  <c r="BD13" i="1"/>
  <c r="BD12" i="1"/>
  <c r="BD11" i="1"/>
  <c r="BD10" i="1"/>
  <c r="BD9" i="1"/>
  <c r="BD38" i="1"/>
  <c r="BD34" i="1"/>
  <c r="BC35" i="1"/>
  <c r="BE31" i="1"/>
  <c r="BE30" i="1"/>
  <c r="BE29" i="1"/>
  <c r="BE28" i="1"/>
  <c r="BE27" i="1"/>
  <c r="BE26" i="1"/>
  <c r="BE25" i="1"/>
  <c r="BE24" i="1"/>
  <c r="BE23" i="1"/>
  <c r="BE22" i="1"/>
  <c r="BE21" i="1"/>
  <c r="BE20" i="1"/>
  <c r="BE19" i="1"/>
  <c r="BE17" i="1"/>
  <c r="BE16" i="1"/>
  <c r="BE15" i="1"/>
  <c r="BE14" i="1"/>
  <c r="BE13" i="1"/>
  <c r="BC33" i="1"/>
  <c r="AZ33" i="1" s="1"/>
  <c r="BB13" i="1" l="1"/>
  <c r="AB54" i="1"/>
  <c r="AB58" i="1"/>
  <c r="AD58" i="1"/>
  <c r="BB22" i="1"/>
  <c r="AB63" i="1"/>
  <c r="AB67" i="1"/>
  <c r="AD67" i="1"/>
  <c r="AB71" i="1"/>
  <c r="AD71" i="1"/>
  <c r="BB14" i="1"/>
  <c r="AB55" i="1"/>
  <c r="AD60" i="1"/>
  <c r="AB60" i="1"/>
  <c r="AD64" i="1"/>
  <c r="AB64" i="1"/>
  <c r="BB27" i="1"/>
  <c r="AB68" i="1"/>
  <c r="AD72" i="1"/>
  <c r="AB72" i="1"/>
  <c r="AD56" i="1"/>
  <c r="AB56" i="1"/>
  <c r="AD61" i="1"/>
  <c r="AB61" i="1"/>
  <c r="AD65" i="1"/>
  <c r="AB65" i="1"/>
  <c r="BB28" i="1"/>
  <c r="AB69" i="1"/>
  <c r="AD57" i="1"/>
  <c r="AB57" i="1"/>
  <c r="BB21" i="1"/>
  <c r="AB62" i="1"/>
  <c r="AB66" i="1"/>
  <c r="AD66" i="1"/>
  <c r="AD70" i="1"/>
  <c r="AB70" i="1"/>
  <c r="BF20" i="1"/>
  <c r="BB20" i="1"/>
  <c r="BF19" i="1"/>
  <c r="BB19" i="1"/>
  <c r="BF23" i="1"/>
  <c r="BB23" i="1"/>
  <c r="BF31" i="1"/>
  <c r="BB31" i="1"/>
  <c r="BF16" i="1"/>
  <c r="BB16" i="1"/>
  <c r="BF25" i="1"/>
  <c r="BB25" i="1"/>
  <c r="BF29" i="1"/>
  <c r="BB29" i="1"/>
  <c r="BF15" i="1"/>
  <c r="BB15" i="1"/>
  <c r="BF24" i="1"/>
  <c r="BB24" i="1"/>
  <c r="BC39" i="1"/>
  <c r="AZ35" i="1"/>
  <c r="BF17" i="1"/>
  <c r="BB17" i="1"/>
  <c r="BF26" i="1"/>
  <c r="BB26" i="1"/>
  <c r="BF30" i="1"/>
  <c r="BB30" i="1"/>
  <c r="BC36" i="1"/>
  <c r="AZ36" i="1" s="1"/>
  <c r="BE33" i="1"/>
  <c r="BB33" i="1" s="1"/>
  <c r="BJ32" i="1"/>
  <c r="BJ31" i="1"/>
  <c r="BJ30" i="1"/>
  <c r="BJ29" i="1"/>
  <c r="BJ26" i="1"/>
  <c r="BJ25" i="1"/>
  <c r="BJ24" i="1"/>
  <c r="BJ23" i="1"/>
  <c r="BJ20" i="1"/>
  <c r="BJ19" i="1"/>
  <c r="BJ17" i="1"/>
  <c r="BJ16" i="1"/>
  <c r="BJ15" i="1"/>
  <c r="BJ12" i="1"/>
  <c r="BJ11" i="1"/>
  <c r="BJ10" i="1"/>
  <c r="BH32" i="1"/>
  <c r="BH31" i="1"/>
  <c r="BH30" i="1"/>
  <c r="BH29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J9" i="1"/>
  <c r="BH9" i="1"/>
  <c r="AF46" i="1"/>
  <c r="AF47" i="1"/>
  <c r="AF48" i="1"/>
  <c r="BH34" i="1"/>
  <c r="BG35" i="1"/>
  <c r="BG39" i="1" s="1"/>
  <c r="BI14" i="1"/>
  <c r="AD55" i="1" s="1"/>
  <c r="BI13" i="1"/>
  <c r="BG33" i="1"/>
  <c r="BD33" i="1" s="1"/>
  <c r="BI28" i="1"/>
  <c r="BI27" i="1"/>
  <c r="BI22" i="1"/>
  <c r="AD63" i="1" s="1"/>
  <c r="BI21" i="1"/>
  <c r="BI18" i="1"/>
  <c r="BJ13" i="1" l="1"/>
  <c r="AF54" i="1"/>
  <c r="BF18" i="1"/>
  <c r="AD59" i="1"/>
  <c r="BJ28" i="1"/>
  <c r="AF69" i="1"/>
  <c r="AD69" i="1"/>
  <c r="AD54" i="1"/>
  <c r="BF22" i="1"/>
  <c r="AB74" i="1"/>
  <c r="O83" i="1" s="1"/>
  <c r="BJ21" i="1"/>
  <c r="AF62" i="1"/>
  <c r="BJ27" i="1"/>
  <c r="AF68" i="1"/>
  <c r="BJ14" i="1"/>
  <c r="AF55" i="1"/>
  <c r="AD62" i="1"/>
  <c r="AD68" i="1"/>
  <c r="BF13" i="1"/>
  <c r="BF28" i="1"/>
  <c r="BD35" i="1"/>
  <c r="BF14" i="1"/>
  <c r="BF21" i="1"/>
  <c r="BF27" i="1"/>
  <c r="BI33" i="1"/>
  <c r="BF33" i="1" s="1"/>
  <c r="BG36" i="1"/>
  <c r="BD36" i="1" s="1"/>
  <c r="BN32" i="1"/>
  <c r="BN31" i="1"/>
  <c r="BN30" i="1"/>
  <c r="BN29" i="1"/>
  <c r="BN28" i="1"/>
  <c r="BN27" i="1"/>
  <c r="BN26" i="1"/>
  <c r="BN25" i="1"/>
  <c r="BN24" i="1"/>
  <c r="BN23" i="1"/>
  <c r="BN21" i="1"/>
  <c r="BN20" i="1"/>
  <c r="BN19" i="1"/>
  <c r="BN17" i="1"/>
  <c r="BN16" i="1"/>
  <c r="BN15" i="1"/>
  <c r="BN14" i="1"/>
  <c r="BN13" i="1"/>
  <c r="BN12" i="1"/>
  <c r="BN11" i="1"/>
  <c r="BN10" i="1"/>
  <c r="BL32" i="1"/>
  <c r="BL31" i="1"/>
  <c r="BL30" i="1"/>
  <c r="BL29" i="1"/>
  <c r="BL28" i="1"/>
  <c r="BL27" i="1"/>
  <c r="BL26" i="1"/>
  <c r="BL25" i="1"/>
  <c r="BL24" i="1"/>
  <c r="BL23" i="1"/>
  <c r="BL22" i="1"/>
  <c r="BL21" i="1"/>
  <c r="BL20" i="1"/>
  <c r="BL19" i="1"/>
  <c r="BL18" i="1"/>
  <c r="BL17" i="1"/>
  <c r="BL16" i="1"/>
  <c r="BL15" i="1"/>
  <c r="BL14" i="1"/>
  <c r="BL13" i="1"/>
  <c r="BL12" i="1"/>
  <c r="BL11" i="1"/>
  <c r="BL10" i="1"/>
  <c r="BN9" i="1"/>
  <c r="BL9" i="1"/>
  <c r="BL34" i="1"/>
  <c r="AH48" i="1"/>
  <c r="AH47" i="1"/>
  <c r="AH46" i="1"/>
  <c r="BK38" i="1"/>
  <c r="BK35" i="1"/>
  <c r="BK36" i="1" s="1"/>
  <c r="BM22" i="1"/>
  <c r="AF63" i="1" s="1"/>
  <c r="BM18" i="1"/>
  <c r="AF59" i="1" s="1"/>
  <c r="BK33" i="1"/>
  <c r="BH33" i="1" s="1"/>
  <c r="BN18" i="1" l="1"/>
  <c r="AH59" i="1"/>
  <c r="AF74" i="1"/>
  <c r="Q83" i="1" s="1"/>
  <c r="BN22" i="1"/>
  <c r="AH63" i="1"/>
  <c r="AD74" i="1"/>
  <c r="P83" i="1" s="1"/>
  <c r="BJ22" i="1"/>
  <c r="BH35" i="1"/>
  <c r="BJ18" i="1"/>
  <c r="BL38" i="1"/>
  <c r="BH38" i="1"/>
  <c r="BH36" i="1"/>
  <c r="BK39" i="1"/>
  <c r="BM33" i="1"/>
  <c r="BJ33" i="1" s="1"/>
  <c r="AJ48" i="1"/>
  <c r="AJ47" i="1"/>
  <c r="AL48" i="1"/>
  <c r="AL47" i="1"/>
  <c r="BP38" i="1"/>
  <c r="BP34" i="1"/>
  <c r="BO35" i="1"/>
  <c r="BL35" i="1" s="1"/>
  <c r="BR32" i="1"/>
  <c r="BR31" i="1"/>
  <c r="BR30" i="1"/>
  <c r="BR29" i="1"/>
  <c r="BR28" i="1"/>
  <c r="BR27" i="1"/>
  <c r="BR26" i="1"/>
  <c r="BR25" i="1"/>
  <c r="BR24" i="1"/>
  <c r="BR23" i="1"/>
  <c r="BR22" i="1"/>
  <c r="BR21" i="1"/>
  <c r="BR20" i="1"/>
  <c r="BR19" i="1"/>
  <c r="BR18" i="1"/>
  <c r="BR17" i="1"/>
  <c r="BR16" i="1"/>
  <c r="BR15" i="1"/>
  <c r="BR14" i="1"/>
  <c r="BR13" i="1"/>
  <c r="BR12" i="1"/>
  <c r="BR11" i="1"/>
  <c r="BR10" i="1"/>
  <c r="BR9" i="1"/>
  <c r="BP32" i="1"/>
  <c r="BP31" i="1"/>
  <c r="BP30" i="1"/>
  <c r="BP29" i="1"/>
  <c r="BP28" i="1"/>
  <c r="BP27" i="1"/>
  <c r="BP26" i="1"/>
  <c r="BP25" i="1"/>
  <c r="BP24" i="1"/>
  <c r="BP23" i="1"/>
  <c r="BP22" i="1"/>
  <c r="BP21" i="1"/>
  <c r="BP20" i="1"/>
  <c r="BP19" i="1"/>
  <c r="BP18" i="1"/>
  <c r="BP17" i="1"/>
  <c r="BP16" i="1"/>
  <c r="BP15" i="1"/>
  <c r="BP14" i="1"/>
  <c r="BP13" i="1"/>
  <c r="BP12" i="1"/>
  <c r="BP11" i="1"/>
  <c r="BP10" i="1"/>
  <c r="BP9" i="1"/>
  <c r="BQ33" i="1"/>
  <c r="BN33" i="1" s="1"/>
  <c r="BO33" i="1"/>
  <c r="BL33" i="1" s="1"/>
  <c r="AH74" i="1" l="1"/>
  <c r="R83" i="1" s="1"/>
  <c r="BO36" i="1"/>
  <c r="BL36" i="1" s="1"/>
  <c r="BO39" i="1"/>
  <c r="BS35" i="1"/>
  <c r="BP35" i="1" s="1"/>
  <c r="BU33" i="1"/>
  <c r="BR33" i="1" s="1"/>
  <c r="AK46" i="1"/>
  <c r="BT38" i="1"/>
  <c r="BT34" i="1"/>
  <c r="BV32" i="1"/>
  <c r="BV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V18" i="1"/>
  <c r="BV17" i="1"/>
  <c r="BV16" i="1"/>
  <c r="BV15" i="1"/>
  <c r="BV14" i="1"/>
  <c r="BV13" i="1"/>
  <c r="BV12" i="1"/>
  <c r="BV11" i="1"/>
  <c r="BV10" i="1"/>
  <c r="BV9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S33" i="1"/>
  <c r="BP33" i="1" s="1"/>
  <c r="BS36" i="1" l="1"/>
  <c r="BP36" i="1" s="1"/>
  <c r="AL46" i="1"/>
  <c r="AJ46" i="1"/>
  <c r="BS39" i="1"/>
  <c r="BS48" i="1"/>
  <c r="BQ48" i="1"/>
  <c r="BO48" i="1"/>
  <c r="BM48" i="1"/>
  <c r="BK48" i="1"/>
  <c r="BI48" i="1"/>
  <c r="BG48" i="1"/>
  <c r="BE48" i="1"/>
  <c r="BC48" i="1"/>
  <c r="BA48" i="1"/>
  <c r="AY48" i="1"/>
  <c r="AW48" i="1"/>
  <c r="AU48" i="1"/>
  <c r="AS48" i="1"/>
  <c r="AQ48" i="1"/>
  <c r="AO48" i="1"/>
  <c r="AO47" i="1"/>
  <c r="BY38" i="1"/>
  <c r="BY37" i="1"/>
  <c r="BY34" i="1"/>
  <c r="BX35" i="1"/>
  <c r="BX39" i="1" s="1"/>
  <c r="CA32" i="1"/>
  <c r="CA31" i="1"/>
  <c r="CA30" i="1"/>
  <c r="CA29" i="1"/>
  <c r="CA28" i="1"/>
  <c r="CA27" i="1"/>
  <c r="CA26" i="1"/>
  <c r="CA25" i="1"/>
  <c r="CA24" i="1"/>
  <c r="CA23" i="1"/>
  <c r="CA22" i="1"/>
  <c r="CA21" i="1"/>
  <c r="CA20" i="1"/>
  <c r="CA19" i="1"/>
  <c r="CA18" i="1"/>
  <c r="CA17" i="1"/>
  <c r="CA16" i="1"/>
  <c r="CA15" i="1"/>
  <c r="CA14" i="1"/>
  <c r="CA13" i="1"/>
  <c r="CA12" i="1"/>
  <c r="CA11" i="1"/>
  <c r="CA10" i="1"/>
  <c r="CA9" i="1"/>
  <c r="BY32" i="1"/>
  <c r="BY31" i="1"/>
  <c r="BY30" i="1"/>
  <c r="BY29" i="1"/>
  <c r="BY28" i="1"/>
  <c r="BY27" i="1"/>
  <c r="BY26" i="1"/>
  <c r="BY25" i="1"/>
  <c r="BY24" i="1"/>
  <c r="BY23" i="1"/>
  <c r="BY22" i="1"/>
  <c r="BY21" i="1"/>
  <c r="BY20" i="1"/>
  <c r="BY19" i="1"/>
  <c r="BY18" i="1"/>
  <c r="BY17" i="1"/>
  <c r="BY16" i="1"/>
  <c r="BY15" i="1"/>
  <c r="BY14" i="1"/>
  <c r="BY13" i="1"/>
  <c r="BY12" i="1"/>
  <c r="BY11" i="1"/>
  <c r="BY10" i="1"/>
  <c r="BY9" i="1"/>
  <c r="AO46" i="1" s="1"/>
  <c r="BZ33" i="1"/>
  <c r="BV33" i="1" s="1"/>
  <c r="BX33" i="1"/>
  <c r="BT33" i="1" s="1"/>
  <c r="BT35" i="1" l="1"/>
  <c r="BX36" i="1"/>
  <c r="BT36" i="1" s="1"/>
  <c r="AQ47" i="1"/>
  <c r="CC38" i="1"/>
  <c r="CC37" i="1"/>
  <c r="CB35" i="1"/>
  <c r="CB39" i="1" s="1"/>
  <c r="CC34" i="1"/>
  <c r="CE32" i="1"/>
  <c r="CE31" i="1"/>
  <c r="CE30" i="1"/>
  <c r="CE29" i="1"/>
  <c r="CE28" i="1"/>
  <c r="CE27" i="1"/>
  <c r="CE26" i="1"/>
  <c r="CE25" i="1"/>
  <c r="CE24" i="1"/>
  <c r="CE23" i="1"/>
  <c r="CE22" i="1"/>
  <c r="CE21" i="1"/>
  <c r="CE20" i="1"/>
  <c r="CE19" i="1"/>
  <c r="CE18" i="1"/>
  <c r="CE17" i="1"/>
  <c r="CE16" i="1"/>
  <c r="CE15" i="1"/>
  <c r="CE14" i="1"/>
  <c r="CE13" i="1"/>
  <c r="CE12" i="1"/>
  <c r="CE11" i="1"/>
  <c r="CE10" i="1"/>
  <c r="CE9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AQ46" i="1" s="1"/>
  <c r="CD33" i="1"/>
  <c r="CB33" i="1"/>
  <c r="BY33" i="1" s="1"/>
  <c r="CA33" i="1" l="1"/>
  <c r="BY35" i="1"/>
  <c r="CB36" i="1"/>
  <c r="BY36" i="1" s="1"/>
  <c r="CG38" i="1"/>
  <c r="CG37" i="1"/>
  <c r="CG34" i="1"/>
  <c r="CF35" i="1"/>
  <c r="CF39" i="1" s="1"/>
  <c r="AS47" i="1"/>
  <c r="CI32" i="1"/>
  <c r="CI31" i="1"/>
  <c r="CI30" i="1"/>
  <c r="CI29" i="1"/>
  <c r="CI28" i="1"/>
  <c r="CI27" i="1"/>
  <c r="CI26" i="1"/>
  <c r="CI25" i="1"/>
  <c r="CI24" i="1"/>
  <c r="CI23" i="1"/>
  <c r="CI22" i="1"/>
  <c r="CI21" i="1"/>
  <c r="CI20" i="1"/>
  <c r="CI19" i="1"/>
  <c r="CI18" i="1"/>
  <c r="CI17" i="1"/>
  <c r="CI16" i="1"/>
  <c r="CI15" i="1"/>
  <c r="CI14" i="1"/>
  <c r="CI13" i="1"/>
  <c r="CI12" i="1"/>
  <c r="CI11" i="1"/>
  <c r="CI10" i="1"/>
  <c r="CI9" i="1"/>
  <c r="CG32" i="1"/>
  <c r="CG31" i="1"/>
  <c r="CG30" i="1"/>
  <c r="CG29" i="1"/>
  <c r="CG28" i="1"/>
  <c r="CG27" i="1"/>
  <c r="CG26" i="1"/>
  <c r="CG25" i="1"/>
  <c r="CG24" i="1"/>
  <c r="CG23" i="1"/>
  <c r="CG22" i="1"/>
  <c r="CG21" i="1"/>
  <c r="CG20" i="1"/>
  <c r="CG19" i="1"/>
  <c r="CG18" i="1"/>
  <c r="CG17" i="1"/>
  <c r="CG16" i="1"/>
  <c r="CG15" i="1"/>
  <c r="CG14" i="1"/>
  <c r="CG13" i="1"/>
  <c r="CG12" i="1"/>
  <c r="CG11" i="1"/>
  <c r="CG10" i="1"/>
  <c r="CG9" i="1"/>
  <c r="AS46" i="1" s="1"/>
  <c r="CH33" i="1"/>
  <c r="CE33" i="1" s="1"/>
  <c r="CF33" i="1"/>
  <c r="CC33" i="1" s="1"/>
  <c r="CJ33" i="1"/>
  <c r="CC35" i="1" l="1"/>
  <c r="CG33" i="1"/>
  <c r="CF36" i="1"/>
  <c r="CC36" i="1" s="1"/>
  <c r="AU47" i="1"/>
  <c r="CK38" i="1"/>
  <c r="CK37" i="1"/>
  <c r="CK34" i="1"/>
  <c r="CJ35" i="1"/>
  <c r="CJ36" i="1" s="1"/>
  <c r="CM32" i="1"/>
  <c r="CM31" i="1"/>
  <c r="CM30" i="1"/>
  <c r="CM29" i="1"/>
  <c r="CM28" i="1"/>
  <c r="CM27" i="1"/>
  <c r="CM26" i="1"/>
  <c r="CM25" i="1"/>
  <c r="CM24" i="1"/>
  <c r="CM23" i="1"/>
  <c r="CM22" i="1"/>
  <c r="CM21" i="1"/>
  <c r="CM20" i="1"/>
  <c r="CM19" i="1"/>
  <c r="CM18" i="1"/>
  <c r="CM17" i="1"/>
  <c r="CM16" i="1"/>
  <c r="CM15" i="1"/>
  <c r="CM14" i="1"/>
  <c r="CM13" i="1"/>
  <c r="CM12" i="1"/>
  <c r="CM11" i="1"/>
  <c r="CM10" i="1"/>
  <c r="CM9" i="1"/>
  <c r="CK32" i="1"/>
  <c r="CK31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CK18" i="1"/>
  <c r="CK17" i="1"/>
  <c r="CK16" i="1"/>
  <c r="CK15" i="1"/>
  <c r="CK14" i="1"/>
  <c r="CK13" i="1"/>
  <c r="CK12" i="1"/>
  <c r="CK11" i="1"/>
  <c r="CK10" i="1"/>
  <c r="CK9" i="1"/>
  <c r="AU46" i="1" s="1"/>
  <c r="CL33" i="1"/>
  <c r="CI33" i="1" s="1"/>
  <c r="CG36" i="1" l="1"/>
  <c r="CG35" i="1"/>
  <c r="CJ39" i="1"/>
  <c r="AW47" i="1"/>
  <c r="CO38" i="1"/>
  <c r="CO37" i="1"/>
  <c r="CO34" i="1"/>
  <c r="CN35" i="1"/>
  <c r="CN36" i="1" s="1"/>
  <c r="CQ32" i="1"/>
  <c r="CQ31" i="1"/>
  <c r="CQ30" i="1"/>
  <c r="CQ29" i="1"/>
  <c r="CQ28" i="1"/>
  <c r="CQ27" i="1"/>
  <c r="CQ26" i="1"/>
  <c r="CQ25" i="1"/>
  <c r="CQ24" i="1"/>
  <c r="CQ23" i="1"/>
  <c r="CQ22" i="1"/>
  <c r="CQ21" i="1"/>
  <c r="CQ20" i="1"/>
  <c r="CQ19" i="1"/>
  <c r="CQ18" i="1"/>
  <c r="CQ17" i="1"/>
  <c r="CQ16" i="1"/>
  <c r="CQ15" i="1"/>
  <c r="CQ14" i="1"/>
  <c r="CQ13" i="1"/>
  <c r="CQ12" i="1"/>
  <c r="CQ11" i="1"/>
  <c r="CQ10" i="1"/>
  <c r="CQ9" i="1"/>
  <c r="CO32" i="1"/>
  <c r="CO31" i="1"/>
  <c r="CO30" i="1"/>
  <c r="CO29" i="1"/>
  <c r="CO28" i="1"/>
  <c r="CO27" i="1"/>
  <c r="CO26" i="1"/>
  <c r="CO25" i="1"/>
  <c r="CO24" i="1"/>
  <c r="CO23" i="1"/>
  <c r="CO22" i="1"/>
  <c r="CO21" i="1"/>
  <c r="CO20" i="1"/>
  <c r="CO19" i="1"/>
  <c r="CO18" i="1"/>
  <c r="CO17" i="1"/>
  <c r="CO16" i="1"/>
  <c r="CO15" i="1"/>
  <c r="CO14" i="1"/>
  <c r="CO13" i="1"/>
  <c r="CO12" i="1"/>
  <c r="CO11" i="1"/>
  <c r="CO10" i="1"/>
  <c r="CO9" i="1"/>
  <c r="AW46" i="1" s="1"/>
  <c r="CP33" i="1"/>
  <c r="CM33" i="1" s="1"/>
  <c r="CN33" i="1"/>
  <c r="CK33" i="1" s="1"/>
  <c r="CR33" i="1"/>
  <c r="CR35" i="1"/>
  <c r="CR36" i="1" s="1"/>
  <c r="CS9" i="1"/>
  <c r="AY46" i="1" s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AY47" i="1"/>
  <c r="CS38" i="1"/>
  <c r="CS37" i="1"/>
  <c r="CV35" i="1"/>
  <c r="CS35" i="1" s="1"/>
  <c r="CS34" i="1"/>
  <c r="CT33" i="1"/>
  <c r="CX33" i="1"/>
  <c r="CV33" i="1"/>
  <c r="CU32" i="1"/>
  <c r="CU31" i="1"/>
  <c r="CU30" i="1"/>
  <c r="CU29" i="1"/>
  <c r="CU28" i="1"/>
  <c r="CU27" i="1"/>
  <c r="CU26" i="1"/>
  <c r="CU25" i="1"/>
  <c r="CU24" i="1"/>
  <c r="CU23" i="1"/>
  <c r="CU22" i="1"/>
  <c r="CU21" i="1"/>
  <c r="CU20" i="1"/>
  <c r="CU19" i="1"/>
  <c r="CU18" i="1"/>
  <c r="CU17" i="1"/>
  <c r="CU16" i="1"/>
  <c r="CU15" i="1"/>
  <c r="CU14" i="1"/>
  <c r="CU13" i="1"/>
  <c r="CU12" i="1"/>
  <c r="CU11" i="1"/>
  <c r="CU10" i="1"/>
  <c r="CU9" i="1"/>
  <c r="CW38" i="1"/>
  <c r="CW37" i="1"/>
  <c r="CZ35" i="1"/>
  <c r="CZ39" i="1" s="1"/>
  <c r="CW34" i="1"/>
  <c r="CW9" i="1"/>
  <c r="BA46" i="1" s="1"/>
  <c r="BA47" i="1"/>
  <c r="DB33" i="1"/>
  <c r="CY33" i="1" s="1"/>
  <c r="CZ33" i="1"/>
  <c r="CY32" i="1"/>
  <c r="CY31" i="1"/>
  <c r="CY30" i="1"/>
  <c r="CY29" i="1"/>
  <c r="CY28" i="1"/>
  <c r="CY27" i="1"/>
  <c r="CY26" i="1"/>
  <c r="CY25" i="1"/>
  <c r="CY24" i="1"/>
  <c r="CY23" i="1"/>
  <c r="CY22" i="1"/>
  <c r="CY21" i="1"/>
  <c r="CY20" i="1"/>
  <c r="CY19" i="1"/>
  <c r="CY18" i="1"/>
  <c r="CY17" i="1"/>
  <c r="CY16" i="1"/>
  <c r="CY15" i="1"/>
  <c r="CY14" i="1"/>
  <c r="CY13" i="1"/>
  <c r="CY12" i="1"/>
  <c r="CY11" i="1"/>
  <c r="CY10" i="1"/>
  <c r="CY9" i="1"/>
  <c r="CW32" i="1"/>
  <c r="CW31" i="1"/>
  <c r="CW30" i="1"/>
  <c r="CW29" i="1"/>
  <c r="CW28" i="1"/>
  <c r="CW27" i="1"/>
  <c r="CW26" i="1"/>
  <c r="CW25" i="1"/>
  <c r="CW24" i="1"/>
  <c r="CW23" i="1"/>
  <c r="CW22" i="1"/>
  <c r="CW21" i="1"/>
  <c r="CW20" i="1"/>
  <c r="CW19" i="1"/>
  <c r="CW18" i="1"/>
  <c r="CW17" i="1"/>
  <c r="CW16" i="1"/>
  <c r="CW15" i="1"/>
  <c r="CW14" i="1"/>
  <c r="CW13" i="1"/>
  <c r="CW12" i="1"/>
  <c r="CW11" i="1"/>
  <c r="CW10" i="1"/>
  <c r="AZ46" i="1"/>
  <c r="DA38" i="1"/>
  <c r="DE38" i="1"/>
  <c r="DI38" i="1"/>
  <c r="DM38" i="1"/>
  <c r="DQ38" i="1"/>
  <c r="DU38" i="1"/>
  <c r="DY38" i="1"/>
  <c r="EC38" i="1"/>
  <c r="EG38" i="1"/>
  <c r="DD35" i="1"/>
  <c r="DH35" i="1"/>
  <c r="DA28" i="1"/>
  <c r="BC47" i="1"/>
  <c r="DE9" i="1"/>
  <c r="BE46" i="1" s="1"/>
  <c r="DA9" i="1"/>
  <c r="BC46" i="1" s="1"/>
  <c r="BB46" i="1"/>
  <c r="DA37" i="1"/>
  <c r="DD36" i="1"/>
  <c r="DA34" i="1"/>
  <c r="DF33" i="1"/>
  <c r="DC32" i="1"/>
  <c r="DC31" i="1"/>
  <c r="DC30" i="1"/>
  <c r="DC29" i="1"/>
  <c r="DC28" i="1"/>
  <c r="DC27" i="1"/>
  <c r="DC26" i="1"/>
  <c r="DC25" i="1"/>
  <c r="DC24" i="1"/>
  <c r="DC23" i="1"/>
  <c r="DC22" i="1"/>
  <c r="DC21" i="1"/>
  <c r="DC20" i="1"/>
  <c r="DC19" i="1"/>
  <c r="DC18" i="1"/>
  <c r="DC17" i="1"/>
  <c r="DC16" i="1"/>
  <c r="DC15" i="1"/>
  <c r="DC14" i="1"/>
  <c r="DC13" i="1"/>
  <c r="DC12" i="1"/>
  <c r="DC11" i="1"/>
  <c r="DC10" i="1"/>
  <c r="DC9" i="1"/>
  <c r="DD33" i="1"/>
  <c r="DA32" i="1"/>
  <c r="DA31" i="1"/>
  <c r="DA30" i="1"/>
  <c r="DA29" i="1"/>
  <c r="DA27" i="1"/>
  <c r="DA26" i="1"/>
  <c r="DA25" i="1"/>
  <c r="DA24" i="1"/>
  <c r="DA23" i="1"/>
  <c r="DA22" i="1"/>
  <c r="DA21" i="1"/>
  <c r="DA20" i="1"/>
  <c r="DA19" i="1"/>
  <c r="DA18" i="1"/>
  <c r="DA17" i="1"/>
  <c r="DA16" i="1"/>
  <c r="DA15" i="1"/>
  <c r="DA14" i="1"/>
  <c r="DA13" i="1"/>
  <c r="DA12" i="1"/>
  <c r="DA11" i="1"/>
  <c r="DA10" i="1"/>
  <c r="DG28" i="1"/>
  <c r="BE47" i="1"/>
  <c r="DG9" i="1"/>
  <c r="BD46" i="1"/>
  <c r="DE37" i="1"/>
  <c r="DE34" i="1"/>
  <c r="DD39" i="1"/>
  <c r="DJ33" i="1"/>
  <c r="DH33" i="1"/>
  <c r="DG32" i="1"/>
  <c r="DG31" i="1"/>
  <c r="DG30" i="1"/>
  <c r="DG29" i="1"/>
  <c r="DG27" i="1"/>
  <c r="DG26" i="1"/>
  <c r="DG25" i="1"/>
  <c r="DG24" i="1"/>
  <c r="DG23" i="1"/>
  <c r="DG22" i="1"/>
  <c r="DG21" i="1"/>
  <c r="DG20" i="1"/>
  <c r="DG19" i="1"/>
  <c r="DG18" i="1"/>
  <c r="DG17" i="1"/>
  <c r="DG16" i="1"/>
  <c r="DG15" i="1"/>
  <c r="DG14" i="1"/>
  <c r="DG13" i="1"/>
  <c r="DG12" i="1"/>
  <c r="DG11" i="1"/>
  <c r="DG10" i="1"/>
  <c r="DE32" i="1"/>
  <c r="DE31" i="1"/>
  <c r="DE30" i="1"/>
  <c r="DE29" i="1"/>
  <c r="DE28" i="1"/>
  <c r="DE27" i="1"/>
  <c r="DE26" i="1"/>
  <c r="DE25" i="1"/>
  <c r="DE24" i="1"/>
  <c r="DE23" i="1"/>
  <c r="DE22" i="1"/>
  <c r="DE21" i="1"/>
  <c r="DE20" i="1"/>
  <c r="DE19" i="1"/>
  <c r="DE18" i="1"/>
  <c r="DE17" i="1"/>
  <c r="DE16" i="1"/>
  <c r="DE15" i="1"/>
  <c r="DE14" i="1"/>
  <c r="DE13" i="1"/>
  <c r="DE12" i="1"/>
  <c r="DE11" i="1"/>
  <c r="DE10" i="1"/>
  <c r="DI9" i="1"/>
  <c r="BG46" i="1" s="1"/>
  <c r="DL35" i="1"/>
  <c r="DL39" i="1" s="1"/>
  <c r="BG47" i="1"/>
  <c r="DI37" i="1"/>
  <c r="DI34" i="1"/>
  <c r="DN33" i="1"/>
  <c r="DK32" i="1"/>
  <c r="DK31" i="1"/>
  <c r="DK30" i="1"/>
  <c r="DK29" i="1"/>
  <c r="DK28" i="1"/>
  <c r="DK27" i="1"/>
  <c r="DK26" i="1"/>
  <c r="DK25" i="1"/>
  <c r="DK24" i="1"/>
  <c r="DK23" i="1"/>
  <c r="DK22" i="1"/>
  <c r="DK21" i="1"/>
  <c r="DK20" i="1"/>
  <c r="DK19" i="1"/>
  <c r="DK18" i="1"/>
  <c r="DK17" i="1"/>
  <c r="DK16" i="1"/>
  <c r="DK15" i="1"/>
  <c r="DK14" i="1"/>
  <c r="DK13" i="1"/>
  <c r="DK12" i="1"/>
  <c r="DK11" i="1"/>
  <c r="DK10" i="1"/>
  <c r="DK9" i="1"/>
  <c r="DL33" i="1"/>
  <c r="DI33" i="1" s="1"/>
  <c r="DI32" i="1"/>
  <c r="DI31" i="1"/>
  <c r="DI30" i="1"/>
  <c r="DI29" i="1"/>
  <c r="DI28" i="1"/>
  <c r="DI27" i="1"/>
  <c r="DI26" i="1"/>
  <c r="DI25" i="1"/>
  <c r="DI24" i="1"/>
  <c r="DI23" i="1"/>
  <c r="DI22" i="1"/>
  <c r="DI21" i="1"/>
  <c r="DI20" i="1"/>
  <c r="DI19" i="1"/>
  <c r="DI18" i="1"/>
  <c r="DI17" i="1"/>
  <c r="DI16" i="1"/>
  <c r="DI15" i="1"/>
  <c r="DI14" i="1"/>
  <c r="DI13" i="1"/>
  <c r="DI12" i="1"/>
  <c r="DI11" i="1"/>
  <c r="DI10" i="1"/>
  <c r="BI47" i="1"/>
  <c r="BH46" i="1"/>
  <c r="DM37" i="1"/>
  <c r="DM34" i="1"/>
  <c r="DO32" i="1"/>
  <c r="DO31" i="1"/>
  <c r="DO30" i="1"/>
  <c r="DO29" i="1"/>
  <c r="DO28" i="1"/>
  <c r="DO27" i="1"/>
  <c r="DO26" i="1"/>
  <c r="DO25" i="1"/>
  <c r="DO24" i="1"/>
  <c r="DO23" i="1"/>
  <c r="DO22" i="1"/>
  <c r="DO21" i="1"/>
  <c r="DO20" i="1"/>
  <c r="DO19" i="1"/>
  <c r="DO18" i="1"/>
  <c r="DO17" i="1"/>
  <c r="DO16" i="1"/>
  <c r="DO15" i="1"/>
  <c r="DO14" i="1"/>
  <c r="DO13" i="1"/>
  <c r="DO12" i="1"/>
  <c r="DO11" i="1"/>
  <c r="DO10" i="1"/>
  <c r="DM32" i="1"/>
  <c r="DM31" i="1"/>
  <c r="DM30" i="1"/>
  <c r="DM29" i="1"/>
  <c r="DM28" i="1"/>
  <c r="DM27" i="1"/>
  <c r="DM26" i="1"/>
  <c r="DM25" i="1"/>
  <c r="DM24" i="1"/>
  <c r="DM23" i="1"/>
  <c r="DM22" i="1"/>
  <c r="DM21" i="1"/>
  <c r="DM20" i="1"/>
  <c r="DM19" i="1"/>
  <c r="DM18" i="1"/>
  <c r="DM17" i="1"/>
  <c r="DM16" i="1"/>
  <c r="DM15" i="1"/>
  <c r="DM14" i="1"/>
  <c r="DM13" i="1"/>
  <c r="DM12" i="1"/>
  <c r="DM11" i="1"/>
  <c r="DM10" i="1"/>
  <c r="DO9" i="1"/>
  <c r="DM9" i="1"/>
  <c r="BI46" i="1" s="1"/>
  <c r="DP35" i="1"/>
  <c r="DP39" i="1" s="1"/>
  <c r="BJ46" i="1"/>
  <c r="DR33" i="1"/>
  <c r="DP33" i="1"/>
  <c r="BK47" i="1"/>
  <c r="DQ37" i="1"/>
  <c r="DQ34" i="1"/>
  <c r="DQ9" i="1"/>
  <c r="BK46" i="1" s="1"/>
  <c r="DQ32" i="1"/>
  <c r="DQ31" i="1"/>
  <c r="DQ30" i="1"/>
  <c r="DQ29" i="1"/>
  <c r="DQ28" i="1"/>
  <c r="DQ27" i="1"/>
  <c r="DQ26" i="1"/>
  <c r="DQ25" i="1"/>
  <c r="DQ24" i="1"/>
  <c r="DQ23" i="1"/>
  <c r="DQ22" i="1"/>
  <c r="DQ21" i="1"/>
  <c r="DQ20" i="1"/>
  <c r="DQ19" i="1"/>
  <c r="DQ18" i="1"/>
  <c r="DQ17" i="1"/>
  <c r="DQ16" i="1"/>
  <c r="DQ15" i="1"/>
  <c r="DQ14" i="1"/>
  <c r="DQ13" i="1"/>
  <c r="DQ12" i="1"/>
  <c r="DQ11" i="1"/>
  <c r="DQ10" i="1"/>
  <c r="DS32" i="1"/>
  <c r="DS31" i="1"/>
  <c r="DS30" i="1"/>
  <c r="DS29" i="1"/>
  <c r="DS28" i="1"/>
  <c r="DS27" i="1"/>
  <c r="DS26" i="1"/>
  <c r="DS25" i="1"/>
  <c r="DS24" i="1"/>
  <c r="DS23" i="1"/>
  <c r="DS22" i="1"/>
  <c r="DS21" i="1"/>
  <c r="DS20" i="1"/>
  <c r="DS19" i="1"/>
  <c r="DS18" i="1"/>
  <c r="DS17" i="1"/>
  <c r="DS16" i="1"/>
  <c r="DS15" i="1"/>
  <c r="DS14" i="1"/>
  <c r="DS13" i="1"/>
  <c r="DS12" i="1"/>
  <c r="DS11" i="1"/>
  <c r="DS10" i="1"/>
  <c r="DS9" i="1"/>
  <c r="DT35" i="1"/>
  <c r="DT39" i="1" s="1"/>
  <c r="BM47" i="1"/>
  <c r="DU37" i="1"/>
  <c r="DU34" i="1"/>
  <c r="DV33" i="1"/>
  <c r="DT33" i="1"/>
  <c r="DW32" i="1"/>
  <c r="DW31" i="1"/>
  <c r="DW30" i="1"/>
  <c r="DW29" i="1"/>
  <c r="DW28" i="1"/>
  <c r="DW27" i="1"/>
  <c r="DW26" i="1"/>
  <c r="DW25" i="1"/>
  <c r="DW24" i="1"/>
  <c r="DW23" i="1"/>
  <c r="DW22" i="1"/>
  <c r="DW21" i="1"/>
  <c r="DW20" i="1"/>
  <c r="DW19" i="1"/>
  <c r="DW18" i="1"/>
  <c r="DW17" i="1"/>
  <c r="DW16" i="1"/>
  <c r="DW15" i="1"/>
  <c r="DW14" i="1"/>
  <c r="DW13" i="1"/>
  <c r="DW12" i="1"/>
  <c r="DW11" i="1"/>
  <c r="DW10" i="1"/>
  <c r="DW9" i="1"/>
  <c r="DU32" i="1"/>
  <c r="DU31" i="1"/>
  <c r="DU30" i="1"/>
  <c r="DU29" i="1"/>
  <c r="DU28" i="1"/>
  <c r="DU27" i="1"/>
  <c r="DU26" i="1"/>
  <c r="DU25" i="1"/>
  <c r="DU24" i="1"/>
  <c r="DU23" i="1"/>
  <c r="DU22" i="1"/>
  <c r="DU21" i="1"/>
  <c r="DU20" i="1"/>
  <c r="DU19" i="1"/>
  <c r="DU18" i="1"/>
  <c r="DU17" i="1"/>
  <c r="DU16" i="1"/>
  <c r="DU15" i="1"/>
  <c r="DU14" i="1"/>
  <c r="DU13" i="1"/>
  <c r="DU12" i="1"/>
  <c r="DU11" i="1"/>
  <c r="DU10" i="1"/>
  <c r="DU9" i="1"/>
  <c r="BM46" i="1" s="1"/>
  <c r="BS47" i="1"/>
  <c r="BQ47" i="1"/>
  <c r="BO47" i="1"/>
  <c r="BT46" i="1"/>
  <c r="BR46" i="1"/>
  <c r="BP46" i="1"/>
  <c r="BN46" i="1"/>
  <c r="EG37" i="1"/>
  <c r="EG34" i="1"/>
  <c r="EJ35" i="1"/>
  <c r="EJ36" i="1" s="1"/>
  <c r="EI32" i="1"/>
  <c r="EC14" i="1"/>
  <c r="EC20" i="1"/>
  <c r="EC18" i="1"/>
  <c r="EC17" i="1"/>
  <c r="EC15" i="1"/>
  <c r="EC11" i="1"/>
  <c r="EC21" i="1"/>
  <c r="EC28" i="1"/>
  <c r="EC32" i="1"/>
  <c r="EC31" i="1"/>
  <c r="EC30" i="1"/>
  <c r="EC29" i="1"/>
  <c r="EC27" i="1"/>
  <c r="EC26" i="1"/>
  <c r="EC25" i="1"/>
  <c r="EC24" i="1"/>
  <c r="EC23" i="1"/>
  <c r="EC22" i="1"/>
  <c r="EC19" i="1"/>
  <c r="EC16" i="1"/>
  <c r="EC13" i="1"/>
  <c r="EC12" i="1"/>
  <c r="EC10" i="1"/>
  <c r="EI31" i="1"/>
  <c r="EI30" i="1"/>
  <c r="EI29" i="1"/>
  <c r="EI28" i="1"/>
  <c r="EI27" i="1"/>
  <c r="EI26" i="1"/>
  <c r="EI25" i="1"/>
  <c r="EI24" i="1"/>
  <c r="EI23" i="1"/>
  <c r="EI22" i="1"/>
  <c r="EI21" i="1"/>
  <c r="EI20" i="1"/>
  <c r="EI19" i="1"/>
  <c r="EI18" i="1"/>
  <c r="EI17" i="1"/>
  <c r="EI16" i="1"/>
  <c r="EI15" i="1"/>
  <c r="EI14" i="1"/>
  <c r="EI13" i="1"/>
  <c r="EI12" i="1"/>
  <c r="EI11" i="1"/>
  <c r="EI10" i="1"/>
  <c r="EI9" i="1"/>
  <c r="EG32" i="1"/>
  <c r="EG31" i="1"/>
  <c r="EG30" i="1"/>
  <c r="EG29" i="1"/>
  <c r="EG28" i="1"/>
  <c r="EG27" i="1"/>
  <c r="EG26" i="1"/>
  <c r="EG25" i="1"/>
  <c r="EG24" i="1"/>
  <c r="EG23" i="1"/>
  <c r="EG22" i="1"/>
  <c r="EG21" i="1"/>
  <c r="EG20" i="1"/>
  <c r="EG19" i="1"/>
  <c r="EG18" i="1"/>
  <c r="EG17" i="1"/>
  <c r="EG16" i="1"/>
  <c r="EG15" i="1"/>
  <c r="EG14" i="1"/>
  <c r="EG13" i="1"/>
  <c r="EG12" i="1"/>
  <c r="EG11" i="1"/>
  <c r="EG10" i="1"/>
  <c r="EG9" i="1"/>
  <c r="BS46" i="1" s="1"/>
  <c r="EK33" i="1"/>
  <c r="EJ33" i="1"/>
  <c r="EE12" i="1"/>
  <c r="EC37" i="1"/>
  <c r="DY37" i="1"/>
  <c r="EA32" i="1"/>
  <c r="EA31" i="1"/>
  <c r="EA30" i="1"/>
  <c r="EA29" i="1"/>
  <c r="EA28" i="1"/>
  <c r="EA27" i="1"/>
  <c r="EA26" i="1"/>
  <c r="EA25" i="1"/>
  <c r="EA24" i="1"/>
  <c r="EA23" i="1"/>
  <c r="EA22" i="1"/>
  <c r="EA21" i="1"/>
  <c r="EA20" i="1"/>
  <c r="EA19" i="1"/>
  <c r="EA18" i="1"/>
  <c r="EA17" i="1"/>
  <c r="EA16" i="1"/>
  <c r="EA15" i="1"/>
  <c r="EA14" i="1"/>
  <c r="EA13" i="1"/>
  <c r="EA12" i="1"/>
  <c r="EA11" i="1"/>
  <c r="EA10" i="1"/>
  <c r="EA9" i="1"/>
  <c r="DY32" i="1"/>
  <c r="DY31" i="1"/>
  <c r="DY30" i="1"/>
  <c r="DY29" i="1"/>
  <c r="DY28" i="1"/>
  <c r="DY27" i="1"/>
  <c r="DY26" i="1"/>
  <c r="DY25" i="1"/>
  <c r="DY24" i="1"/>
  <c r="DY23" i="1"/>
  <c r="DY22" i="1"/>
  <c r="DY21" i="1"/>
  <c r="DY20" i="1"/>
  <c r="DY19" i="1"/>
  <c r="DY18" i="1"/>
  <c r="DY17" i="1"/>
  <c r="DY16" i="1"/>
  <c r="DY15" i="1"/>
  <c r="DY14" i="1"/>
  <c r="DY13" i="1"/>
  <c r="DY12" i="1"/>
  <c r="DY11" i="1"/>
  <c r="DY10" i="1"/>
  <c r="DY9" i="1"/>
  <c r="BO46" i="1" s="1"/>
  <c r="EC9" i="1"/>
  <c r="BQ46" i="1" s="1"/>
  <c r="EE32" i="1"/>
  <c r="EE31" i="1"/>
  <c r="EE30" i="1"/>
  <c r="EE29" i="1"/>
  <c r="EE28" i="1"/>
  <c r="EE27" i="1"/>
  <c r="EE26" i="1"/>
  <c r="EE25" i="1"/>
  <c r="EE24" i="1"/>
  <c r="EE23" i="1"/>
  <c r="EE22" i="1"/>
  <c r="EE21" i="1"/>
  <c r="EE20" i="1"/>
  <c r="EE19" i="1"/>
  <c r="EE18" i="1"/>
  <c r="EE17" i="1"/>
  <c r="EE16" i="1"/>
  <c r="EE15" i="1"/>
  <c r="EE14" i="1"/>
  <c r="EE13" i="1"/>
  <c r="EE11" i="1"/>
  <c r="EE10" i="1"/>
  <c r="EE9" i="1"/>
  <c r="EF35" i="1"/>
  <c r="EF36" i="1" s="1"/>
  <c r="EH33" i="1"/>
  <c r="EF33" i="1"/>
  <c r="EB35" i="1"/>
  <c r="EB39" i="1" s="1"/>
  <c r="DX35" i="1"/>
  <c r="DX39" i="1" s="1"/>
  <c r="DX33" i="1"/>
  <c r="DZ33" i="1"/>
  <c r="EB34" i="1"/>
  <c r="DY34" i="1" s="1"/>
  <c r="EB33" i="1"/>
  <c r="ED33" i="1"/>
  <c r="EE33" i="1" s="1"/>
  <c r="DE33" i="1" l="1"/>
  <c r="DQ33" i="1"/>
  <c r="DS33" i="1"/>
  <c r="DE35" i="1"/>
  <c r="EJ39" i="1"/>
  <c r="DP36" i="1"/>
  <c r="DM33" i="1"/>
  <c r="EC33" i="1"/>
  <c r="DA35" i="1"/>
  <c r="DW33" i="1"/>
  <c r="DT36" i="1"/>
  <c r="DM35" i="1"/>
  <c r="DL36" i="1"/>
  <c r="EI33" i="1"/>
  <c r="DQ35" i="1"/>
  <c r="DU35" i="1"/>
  <c r="DK33" i="1"/>
  <c r="EG36" i="1"/>
  <c r="CV39" i="1"/>
  <c r="CW35" i="1"/>
  <c r="CR39" i="1"/>
  <c r="DC33" i="1"/>
  <c r="CW33" i="1"/>
  <c r="EG33" i="1"/>
  <c r="CK36" i="1"/>
  <c r="CK35" i="1"/>
  <c r="DX36" i="1"/>
  <c r="CS33" i="1"/>
  <c r="CO33" i="1"/>
  <c r="EC35" i="1"/>
  <c r="EA33" i="1"/>
  <c r="EF39" i="1"/>
  <c r="DO33" i="1"/>
  <c r="DI35" i="1"/>
  <c r="DG33" i="1"/>
  <c r="CQ33" i="1"/>
  <c r="EG35" i="1"/>
  <c r="DY33" i="1"/>
  <c r="DH39" i="1"/>
  <c r="DH36" i="1"/>
  <c r="DA33" i="1"/>
  <c r="CU33" i="1"/>
  <c r="CO36" i="1"/>
  <c r="EB36" i="1"/>
  <c r="EC34" i="1"/>
  <c r="DU33" i="1"/>
  <c r="CZ36" i="1"/>
  <c r="DA36" i="1" s="1"/>
  <c r="CV36" i="1"/>
  <c r="CN39" i="1"/>
  <c r="DY35" i="1"/>
  <c r="CO35" i="1"/>
  <c r="DM36" i="1" l="1"/>
  <c r="DQ36" i="1"/>
  <c r="DU36" i="1"/>
  <c r="CW36" i="1"/>
  <c r="DI36" i="1"/>
  <c r="DE36" i="1"/>
  <c r="DY36" i="1"/>
  <c r="EC36" i="1"/>
  <c r="CS36" i="1"/>
  <c r="B144" i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N46" i="1"/>
</calcChain>
</file>

<file path=xl/sharedStrings.xml><?xml version="1.0" encoding="utf-8"?>
<sst xmlns="http://schemas.openxmlformats.org/spreadsheetml/2006/main" count="300" uniqueCount="79">
  <si>
    <t>COVID-19 TEST RESULTS IN ECUADOR</t>
  </si>
  <si>
    <t>Azuay</t>
  </si>
  <si>
    <t>Canar</t>
  </si>
  <si>
    <t>Carchi</t>
  </si>
  <si>
    <t>Chimborazo</t>
  </si>
  <si>
    <t>Cotopaxi</t>
  </si>
  <si>
    <t>Galapagos</t>
  </si>
  <si>
    <t>Guayas</t>
  </si>
  <si>
    <t>Imbabura</t>
  </si>
  <si>
    <t>Loja</t>
  </si>
  <si>
    <t>Los Rios</t>
  </si>
  <si>
    <t>Manabi</t>
  </si>
  <si>
    <t>Morona Santiago</t>
  </si>
  <si>
    <t>Napo</t>
  </si>
  <si>
    <t>Orellana</t>
  </si>
  <si>
    <t>Pastaza</t>
  </si>
  <si>
    <t>Pichincha</t>
  </si>
  <si>
    <t>Santa Elana</t>
  </si>
  <si>
    <t>Sto. Domingo Tsachilas</t>
  </si>
  <si>
    <t>Sucumbios</t>
  </si>
  <si>
    <t>Tungurahua</t>
  </si>
  <si>
    <t>Zamora Chinchipe</t>
  </si>
  <si>
    <t>Deaths</t>
  </si>
  <si>
    <t>% Increase</t>
  </si>
  <si>
    <t>TOTAL</t>
  </si>
  <si>
    <t>Bolivar</t>
  </si>
  <si>
    <t>SAMPLES</t>
  </si>
  <si>
    <t xml:space="preserve"> Pos. Cases</t>
  </si>
  <si>
    <t>BACKLOG TESTS</t>
  </si>
  <si>
    <t>TESTS</t>
  </si>
  <si>
    <t>PROVINCE</t>
  </si>
  <si>
    <t>Esmeraldas</t>
  </si>
  <si>
    <t>Cuenca</t>
  </si>
  <si>
    <t>POSITIVE TESTS</t>
  </si>
  <si>
    <t>POSITIVE TESTS AS % TOTAL TESTS</t>
  </si>
  <si>
    <t>El Oro</t>
  </si>
  <si>
    <t xml:space="preserve"> </t>
  </si>
  <si>
    <t>Subanalysis: Azuay &amp; Cuenca Cases</t>
  </si>
  <si>
    <t>Santa Isabel</t>
  </si>
  <si>
    <t>Sept. 6, 2020</t>
  </si>
  <si>
    <t>N/A</t>
  </si>
  <si>
    <t>Sept. 13, 2020</t>
  </si>
  <si>
    <t>Sept. 20, 2020</t>
  </si>
  <si>
    <t>Sept. 27, 2020</t>
  </si>
  <si>
    <t>New Cases</t>
  </si>
  <si>
    <t>New Deaths</t>
  </si>
  <si>
    <t>TOTALS</t>
  </si>
  <si>
    <t>REPRESENTS ZERO DEATHS</t>
  </si>
  <si>
    <t>HOSPITALIZATIONS</t>
  </si>
  <si>
    <t>Discharged</t>
  </si>
  <si>
    <t>Hospitalized: Stable</t>
  </si>
  <si>
    <t>Hospitalized: ICU</t>
  </si>
  <si>
    <t>Sept. 06, 2020</t>
  </si>
  <si>
    <t>Aug. 30, 2020</t>
  </si>
  <si>
    <t>Aug. 23, 2020</t>
  </si>
  <si>
    <t>Aug. 16, 2020</t>
  </si>
  <si>
    <t>Aug. 09, 2020</t>
  </si>
  <si>
    <t>Aug. 02, 2020</t>
  </si>
  <si>
    <t>Total Hospitalized</t>
  </si>
  <si>
    <t>Epidemiologic Week</t>
  </si>
  <si>
    <t>Number of Positive Cases Added or Subtracted Since 11/20</t>
  </si>
  <si>
    <t>Population</t>
  </si>
  <si>
    <t>% of population tested</t>
  </si>
  <si>
    <t>Number of tests</t>
  </si>
  <si>
    <t>Tests per million people</t>
  </si>
  <si>
    <t>Rank</t>
  </si>
  <si>
    <t>Ecuador</t>
  </si>
  <si>
    <t>Bolivia</t>
  </si>
  <si>
    <t>Brazil</t>
  </si>
  <si>
    <t>Chile</t>
  </si>
  <si>
    <t>Colombia</t>
  </si>
  <si>
    <t>Peru</t>
  </si>
  <si>
    <t>Argentina</t>
  </si>
  <si>
    <t>Venezuela</t>
  </si>
  <si>
    <t>Paraguay</t>
  </si>
  <si>
    <t>Uruguay</t>
  </si>
  <si>
    <t>Guyana</t>
  </si>
  <si>
    <t>Suriname</t>
  </si>
  <si>
    <t>French Guiana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</si>
</sst>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[$-409]mmmm\ d\,\ yyyy;@"/>
    <numFmt numFmtId="165" formatCode="0.00000%"/>
  </numFmts>
  <fonts count="20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16"/>
      <color rgb="FF363945"/>
      <name val="Arial"/>
      <family val="2"/>
    </font>
    <font>
      <u/>
      <sz val="12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5548"/>
      <name val="Calibri"/>
      <family val="2"/>
      <scheme val="minor"/>
    </font>
    <font>
      <b/>
      <sz val="16"/>
      <name val="Arial"/>
      <family val="2"/>
    </font>
    <font>
      <u/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u/>
      <sz val="12"/>
      <color theme="0"/>
      <name val="Calibri"/>
      <family val="2"/>
      <scheme val="minor"/>
    </font>
    <font>
      <b/>
      <sz val="16"/>
      <color theme="9" tint="-0.249977111117893"/>
      <name val="Arial"/>
      <family val="2"/>
    </font>
    <font>
      <u/>
      <sz val="12"/>
      <color theme="9" tint="-0.249977111117893"/>
      <name val="Calibri"/>
      <family val="2"/>
      <scheme val="minor"/>
    </font>
    <font>
      <b/>
      <sz val="12"/>
      <color rgb="FF363945"/>
      <name val="Times New Roman"/>
      <family val="1"/>
    </font>
    <font>
      <sz val="12"/>
      <name val="Times New Roman"/>
      <family val="1"/>
    </font>
    <font>
      <u/>
      <sz val="12"/>
      <color theme="1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Trellis">
        <fgColor rgb="FFFF0000"/>
        <bgColor theme="0" tint="-0.249977111117893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554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6">
    <xf numFmtId="0" fontId="0" fillId="0" borderId="0" xfId="0"/>
    <xf numFmtId="10" fontId="0" fillId="0" borderId="0" xfId="0" applyNumberFormat="1"/>
    <xf numFmtId="0" fontId="0" fillId="0" borderId="0" xfId="0" applyFill="1"/>
    <xf numFmtId="0" fontId="2" fillId="0" borderId="0" xfId="0" applyFont="1" applyFill="1"/>
    <xf numFmtId="10" fontId="2" fillId="2" borderId="0" xfId="0" applyNumberFormat="1" applyFont="1" applyFill="1" applyBorder="1"/>
    <xf numFmtId="0" fontId="2" fillId="2" borderId="0" xfId="0" applyFont="1" applyFill="1" applyBorder="1"/>
    <xf numFmtId="0" fontId="0" fillId="0" borderId="0" xfId="0" applyBorder="1"/>
    <xf numFmtId="10" fontId="2" fillId="5" borderId="0" xfId="0" applyNumberFormat="1" applyFont="1" applyFill="1" applyBorder="1"/>
    <xf numFmtId="10" fontId="0" fillId="0" borderId="0" xfId="0" applyNumberFormat="1" applyBorder="1"/>
    <xf numFmtId="0" fontId="0" fillId="0" borderId="0" xfId="0" applyFill="1" applyBorder="1"/>
    <xf numFmtId="0" fontId="0" fillId="0" borderId="1" xfId="0" applyBorder="1"/>
    <xf numFmtId="0" fontId="4" fillId="0" borderId="2" xfId="0" applyFont="1" applyFill="1" applyBorder="1"/>
    <xf numFmtId="0" fontId="0" fillId="0" borderId="2" xfId="0" applyBorder="1"/>
    <xf numFmtId="10" fontId="0" fillId="0" borderId="2" xfId="0" applyNumberFormat="1" applyBorder="1"/>
    <xf numFmtId="0" fontId="0" fillId="0" borderId="3" xfId="0" applyBorder="1"/>
    <xf numFmtId="0" fontId="4" fillId="0" borderId="4" xfId="0" applyFont="1" applyBorder="1"/>
    <xf numFmtId="0" fontId="0" fillId="0" borderId="5" xfId="0" applyBorder="1"/>
    <xf numFmtId="0" fontId="0" fillId="0" borderId="4" xfId="0" applyBorder="1"/>
    <xf numFmtId="164" fontId="0" fillId="0" borderId="0" xfId="0" applyNumberFormat="1" applyFill="1" applyBorder="1"/>
    <xf numFmtId="164" fontId="0" fillId="0" borderId="0" xfId="0" applyNumberFormat="1" applyBorder="1"/>
    <xf numFmtId="164" fontId="0" fillId="0" borderId="5" xfId="0" applyNumberFormat="1" applyBorder="1"/>
    <xf numFmtId="0" fontId="2" fillId="2" borderId="4" xfId="0" applyFont="1" applyFill="1" applyBorder="1"/>
    <xf numFmtId="0" fontId="2" fillId="2" borderId="5" xfId="0" applyFont="1" applyFill="1" applyBorder="1"/>
    <xf numFmtId="0" fontId="0" fillId="0" borderId="0" xfId="0" applyFont="1" applyFill="1" applyBorder="1"/>
    <xf numFmtId="10" fontId="1" fillId="3" borderId="0" xfId="0" applyNumberFormat="1" applyFont="1" applyFill="1" applyBorder="1"/>
    <xf numFmtId="1" fontId="0" fillId="0" borderId="0" xfId="0" applyNumberFormat="1" applyFont="1" applyFill="1" applyBorder="1"/>
    <xf numFmtId="10" fontId="0" fillId="4" borderId="0" xfId="0" applyNumberFormat="1" applyFont="1" applyFill="1" applyBorder="1"/>
    <xf numFmtId="10" fontId="0" fillId="4" borderId="0" xfId="0" applyNumberFormat="1" applyFill="1" applyBorder="1"/>
    <xf numFmtId="0" fontId="3" fillId="3" borderId="4" xfId="0" applyFont="1" applyFill="1" applyBorder="1"/>
    <xf numFmtId="0" fontId="3" fillId="0" borderId="0" xfId="0" applyFont="1" applyFill="1" applyBorder="1"/>
    <xf numFmtId="10" fontId="3" fillId="4" borderId="0" xfId="0" applyNumberFormat="1" applyFont="1" applyFill="1" applyBorder="1"/>
    <xf numFmtId="0" fontId="0" fillId="0" borderId="5" xfId="0" applyFill="1" applyBorder="1"/>
    <xf numFmtId="10" fontId="3" fillId="3" borderId="0" xfId="0" applyNumberFormat="1" applyFont="1" applyFill="1" applyBorder="1"/>
    <xf numFmtId="1" fontId="2" fillId="2" borderId="0" xfId="0" applyNumberFormat="1" applyFont="1" applyFill="1" applyBorder="1"/>
    <xf numFmtId="0" fontId="0" fillId="0" borderId="4" xfId="0" applyFill="1" applyBorder="1"/>
    <xf numFmtId="10" fontId="1" fillId="0" borderId="0" xfId="0" applyNumberFormat="1" applyFont="1" applyFill="1" applyBorder="1"/>
    <xf numFmtId="1" fontId="0" fillId="0" borderId="0" xfId="0" applyNumberFormat="1" applyFill="1" applyBorder="1"/>
    <xf numFmtId="10" fontId="0" fillId="0" borderId="0" xfId="0" applyNumberFormat="1" applyFont="1" applyFill="1" applyBorder="1"/>
    <xf numFmtId="10" fontId="0" fillId="0" borderId="0" xfId="0" applyNumberFormat="1" applyFill="1" applyBorder="1"/>
    <xf numFmtId="0" fontId="0" fillId="6" borderId="4" xfId="0" applyFill="1" applyBorder="1"/>
    <xf numFmtId="10" fontId="1" fillId="6" borderId="0" xfId="0" applyNumberFormat="1" applyFont="1" applyFill="1" applyBorder="1"/>
    <xf numFmtId="0" fontId="0" fillId="6" borderId="0" xfId="0" applyFill="1" applyBorder="1"/>
    <xf numFmtId="1" fontId="0" fillId="6" borderId="0" xfId="0" applyNumberFormat="1" applyFill="1" applyBorder="1"/>
    <xf numFmtId="10" fontId="5" fillId="6" borderId="0" xfId="0" applyNumberFormat="1" applyFont="1" applyFill="1" applyBorder="1"/>
    <xf numFmtId="0" fontId="0" fillId="6" borderId="0" xfId="0" applyFont="1" applyFill="1" applyBorder="1"/>
    <xf numFmtId="10" fontId="0" fillId="6" borderId="0" xfId="0" applyNumberFormat="1" applyFont="1" applyFill="1" applyBorder="1"/>
    <xf numFmtId="10" fontId="0" fillId="6" borderId="0" xfId="0" applyNumberFormat="1" applyFill="1" applyBorder="1"/>
    <xf numFmtId="0" fontId="0" fillId="6" borderId="5" xfId="0" applyFill="1" applyBorder="1"/>
    <xf numFmtId="10" fontId="5" fillId="0" borderId="0" xfId="0" applyNumberFormat="1" applyFont="1" applyFill="1" applyBorder="1"/>
    <xf numFmtId="0" fontId="0" fillId="0" borderId="6" xfId="0" applyBorder="1"/>
    <xf numFmtId="0" fontId="0" fillId="0" borderId="7" xfId="0" applyFill="1" applyBorder="1"/>
    <xf numFmtId="0" fontId="0" fillId="0" borderId="7" xfId="0" applyBorder="1"/>
    <xf numFmtId="0" fontId="0" fillId="0" borderId="8" xfId="0" applyBorder="1"/>
    <xf numFmtId="164" fontId="0" fillId="0" borderId="2" xfId="0" applyNumberFormat="1" applyBorder="1"/>
    <xf numFmtId="164" fontId="0" fillId="0" borderId="3" xfId="0" applyNumberFormat="1" applyBorder="1"/>
    <xf numFmtId="10" fontId="2" fillId="5" borderId="7" xfId="0" applyNumberFormat="1" applyFont="1" applyFill="1" applyBorder="1"/>
    <xf numFmtId="0" fontId="0" fillId="6" borderId="6" xfId="0" applyFill="1" applyBorder="1"/>
    <xf numFmtId="0" fontId="0" fillId="2" borderId="4" xfId="0" applyFill="1" applyBorder="1"/>
    <xf numFmtId="10" fontId="0" fillId="4" borderId="7" xfId="0" applyNumberFormat="1" applyFill="1" applyBorder="1"/>
    <xf numFmtId="10" fontId="0" fillId="6" borderId="7" xfId="0" applyNumberFormat="1" applyFill="1" applyBorder="1"/>
    <xf numFmtId="10" fontId="0" fillId="6" borderId="8" xfId="0" applyNumberFormat="1" applyFill="1" applyBorder="1"/>
    <xf numFmtId="10" fontId="0" fillId="3" borderId="0" xfId="0" applyNumberFormat="1" applyFont="1" applyFill="1" applyBorder="1"/>
    <xf numFmtId="1" fontId="3" fillId="0" borderId="0" xfId="0" applyNumberFormat="1" applyFont="1" applyFill="1" applyBorder="1"/>
    <xf numFmtId="10" fontId="0" fillId="3" borderId="7" xfId="0" applyNumberFormat="1" applyFont="1" applyFill="1" applyBorder="1"/>
    <xf numFmtId="10" fontId="0" fillId="4" borderId="7" xfId="0" applyNumberFormat="1" applyFont="1" applyFill="1" applyBorder="1"/>
    <xf numFmtId="10" fontId="1" fillId="3" borderId="7" xfId="0" applyNumberFormat="1" applyFont="1" applyFill="1" applyBorder="1"/>
    <xf numFmtId="1" fontId="0" fillId="0" borderId="0" xfId="0" applyNumberFormat="1"/>
    <xf numFmtId="10" fontId="0" fillId="3" borderId="7" xfId="0" applyNumberFormat="1" applyFill="1" applyBorder="1"/>
    <xf numFmtId="0" fontId="0" fillId="6" borderId="0" xfId="0" applyFill="1"/>
    <xf numFmtId="1" fontId="3" fillId="6" borderId="0" xfId="0" applyNumberFormat="1" applyFont="1" applyFill="1" applyBorder="1"/>
    <xf numFmtId="1" fontId="0" fillId="0" borderId="0" xfId="0" applyNumberFormat="1" applyFill="1"/>
    <xf numFmtId="0" fontId="0" fillId="6" borderId="7" xfId="0" applyFill="1" applyBorder="1"/>
    <xf numFmtId="0" fontId="2" fillId="5" borderId="4" xfId="0" applyFont="1" applyFill="1" applyBorder="1"/>
    <xf numFmtId="10" fontId="3" fillId="4" borderId="7" xfId="0" applyNumberFormat="1" applyFont="1" applyFill="1" applyBorder="1"/>
    <xf numFmtId="10" fontId="3" fillId="3" borderId="7" xfId="0" applyNumberFormat="1" applyFont="1" applyFill="1" applyBorder="1"/>
    <xf numFmtId="0" fontId="3" fillId="0" borderId="7" xfId="0" applyFont="1" applyBorder="1"/>
    <xf numFmtId="0" fontId="3" fillId="0" borderId="0" xfId="0" applyFont="1"/>
    <xf numFmtId="0" fontId="3" fillId="0" borderId="0" xfId="0" applyFont="1" applyFill="1"/>
    <xf numFmtId="0" fontId="3" fillId="6" borderId="0" xfId="0" applyFont="1" applyFill="1"/>
    <xf numFmtId="0" fontId="0" fillId="6" borderId="0" xfId="0" applyFill="1" applyAlignment="1">
      <alignment horizontal="right"/>
    </xf>
    <xf numFmtId="0" fontId="0" fillId="7" borderId="11" xfId="0" applyFill="1" applyBorder="1"/>
    <xf numFmtId="0" fontId="3" fillId="7" borderId="10" xfId="0" applyFont="1" applyFill="1" applyBorder="1"/>
    <xf numFmtId="0" fontId="0" fillId="7" borderId="10" xfId="0" applyFill="1" applyBorder="1"/>
    <xf numFmtId="10" fontId="0" fillId="7" borderId="9" xfId="0" applyNumberFormat="1" applyFill="1" applyBorder="1"/>
    <xf numFmtId="0" fontId="2" fillId="7" borderId="11" xfId="0" applyFont="1" applyFill="1" applyBorder="1"/>
    <xf numFmtId="0" fontId="2" fillId="7" borderId="10" xfId="0" applyFont="1" applyFill="1" applyBorder="1"/>
    <xf numFmtId="3" fontId="6" fillId="0" borderId="0" xfId="0" applyNumberFormat="1" applyFont="1"/>
    <xf numFmtId="3" fontId="7" fillId="0" borderId="0" xfId="1" applyNumberFormat="1"/>
    <xf numFmtId="0" fontId="8" fillId="0" borderId="1" xfId="0" applyFont="1" applyBorder="1"/>
    <xf numFmtId="10" fontId="1" fillId="3" borderId="8" xfId="0" applyNumberFormat="1" applyFont="1" applyFill="1" applyBorder="1"/>
    <xf numFmtId="0" fontId="2" fillId="0" borderId="7" xfId="0" applyFont="1" applyFill="1" applyBorder="1"/>
    <xf numFmtId="16" fontId="0" fillId="0" borderId="0" xfId="0" applyNumberFormat="1"/>
    <xf numFmtId="164" fontId="3" fillId="0" borderId="2" xfId="0" applyNumberFormat="1" applyFont="1" applyBorder="1"/>
    <xf numFmtId="0" fontId="3" fillId="2" borderId="0" xfId="0" applyFont="1" applyFill="1" applyBorder="1"/>
    <xf numFmtId="1" fontId="3" fillId="0" borderId="0" xfId="0" applyNumberFormat="1" applyFont="1" applyBorder="1"/>
    <xf numFmtId="0" fontId="3" fillId="0" borderId="0" xfId="0" applyFont="1" applyBorder="1"/>
    <xf numFmtId="165" fontId="0" fillId="0" borderId="0" xfId="0" applyNumberFormat="1"/>
    <xf numFmtId="164" fontId="3" fillId="0" borderId="0" xfId="0" applyNumberFormat="1" applyFont="1" applyBorder="1"/>
    <xf numFmtId="0" fontId="0" fillId="6" borderId="7" xfId="0" applyFill="1" applyBorder="1" applyAlignment="1">
      <alignment horizontal="right"/>
    </xf>
    <xf numFmtId="10" fontId="0" fillId="0" borderId="4" xfId="0" applyNumberFormat="1" applyBorder="1"/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9" fillId="4" borderId="12" xfId="0" applyFont="1" applyFill="1" applyBorder="1" applyAlignment="1">
      <alignment horizontal="center"/>
    </xf>
    <xf numFmtId="164" fontId="3" fillId="13" borderId="13" xfId="0" applyNumberFormat="1" applyFont="1" applyFill="1" applyBorder="1"/>
    <xf numFmtId="164" fontId="0" fillId="13" borderId="13" xfId="0" applyNumberFormat="1" applyFont="1" applyFill="1" applyBorder="1"/>
    <xf numFmtId="164" fontId="0" fillId="13" borderId="14" xfId="0" applyNumberFormat="1" applyFont="1" applyFill="1" applyBorder="1"/>
    <xf numFmtId="0" fontId="3" fillId="10" borderId="15" xfId="0" applyFont="1" applyFill="1" applyBorder="1"/>
    <xf numFmtId="3" fontId="0" fillId="0" borderId="0" xfId="0" applyNumberFormat="1" applyFill="1" applyBorder="1"/>
    <xf numFmtId="3" fontId="0" fillId="0" borderId="16" xfId="0" applyNumberFormat="1" applyFill="1" applyBorder="1"/>
    <xf numFmtId="0" fontId="3" fillId="11" borderId="15" xfId="0" applyFont="1" applyFill="1" applyBorder="1"/>
    <xf numFmtId="3" fontId="0" fillId="0" borderId="0" xfId="0" applyNumberFormat="1" applyFont="1" applyFill="1" applyBorder="1"/>
    <xf numFmtId="3" fontId="0" fillId="0" borderId="16" xfId="0" applyNumberFormat="1" applyFont="1" applyFill="1" applyBorder="1"/>
    <xf numFmtId="0" fontId="9" fillId="0" borderId="12" xfId="0" applyFont="1" applyBorder="1" applyAlignment="1">
      <alignment horizontal="center"/>
    </xf>
    <xf numFmtId="0" fontId="0" fillId="3" borderId="13" xfId="0" applyFill="1" applyBorder="1"/>
    <xf numFmtId="0" fontId="2" fillId="8" borderId="13" xfId="0" applyFont="1" applyFill="1" applyBorder="1"/>
    <xf numFmtId="0" fontId="2" fillId="8" borderId="14" xfId="0" applyFont="1" applyFill="1" applyBorder="1"/>
    <xf numFmtId="0" fontId="3" fillId="9" borderId="15" xfId="0" applyFont="1" applyFill="1" applyBorder="1"/>
    <xf numFmtId="0" fontId="0" fillId="0" borderId="16" xfId="0" applyBorder="1"/>
    <xf numFmtId="0" fontId="9" fillId="0" borderId="17" xfId="0" applyFont="1" applyBorder="1" applyAlignment="1">
      <alignment horizontal="center"/>
    </xf>
    <xf numFmtId="0" fontId="3" fillId="3" borderId="18" xfId="0" applyFont="1" applyFill="1" applyBorder="1"/>
    <xf numFmtId="0" fontId="2" fillId="8" borderId="18" xfId="0" applyFont="1" applyFill="1" applyBorder="1"/>
    <xf numFmtId="0" fontId="2" fillId="8" borderId="19" xfId="0" applyFont="1" applyFill="1" applyBorder="1"/>
    <xf numFmtId="0" fontId="0" fillId="12" borderId="15" xfId="0" applyFont="1" applyFill="1" applyBorder="1"/>
    <xf numFmtId="0" fontId="2" fillId="15" borderId="15" xfId="0" applyFont="1" applyFill="1" applyBorder="1"/>
    <xf numFmtId="0" fontId="2" fillId="15" borderId="0" xfId="0" applyFont="1" applyFill="1" applyBorder="1"/>
    <xf numFmtId="0" fontId="2" fillId="15" borderId="16" xfId="0" applyFont="1" applyFill="1" applyBorder="1"/>
    <xf numFmtId="0" fontId="2" fillId="15" borderId="0" xfId="0" applyFont="1" applyFill="1" applyAlignment="1">
      <alignment horizontal="right"/>
    </xf>
    <xf numFmtId="0" fontId="2" fillId="14" borderId="17" xfId="0" applyFont="1" applyFill="1" applyBorder="1"/>
    <xf numFmtId="0" fontId="0" fillId="0" borderId="18" xfId="0" applyFill="1" applyBorder="1"/>
    <xf numFmtId="0" fontId="0" fillId="16" borderId="15" xfId="0" applyFont="1" applyFill="1" applyBorder="1"/>
    <xf numFmtId="10" fontId="0" fillId="13" borderId="7" xfId="0" applyNumberFormat="1" applyFill="1" applyBorder="1"/>
    <xf numFmtId="0" fontId="0" fillId="0" borderId="18" xfId="0" applyBorder="1"/>
    <xf numFmtId="1" fontId="0" fillId="0" borderId="0" xfId="0" applyNumberFormat="1" applyBorder="1"/>
    <xf numFmtId="1" fontId="0" fillId="0" borderId="7" xfId="0" applyNumberFormat="1" applyBorder="1"/>
    <xf numFmtId="10" fontId="2" fillId="6" borderId="7" xfId="0" applyNumberFormat="1" applyFont="1" applyFill="1" applyBorder="1"/>
    <xf numFmtId="10" fontId="10" fillId="3" borderId="0" xfId="0" applyNumberFormat="1" applyFont="1" applyFill="1" applyBorder="1"/>
    <xf numFmtId="0" fontId="0" fillId="6" borderId="4" xfId="0" applyFill="1" applyBorder="1" applyAlignment="1">
      <alignment horizontal="left"/>
    </xf>
    <xf numFmtId="10" fontId="3" fillId="0" borderId="0" xfId="0" applyNumberFormat="1" applyFont="1"/>
    <xf numFmtId="3" fontId="11" fillId="0" borderId="0" xfId="0" applyNumberFormat="1" applyFont="1"/>
    <xf numFmtId="3" fontId="12" fillId="0" borderId="0" xfId="1" applyNumberFormat="1" applyFont="1"/>
    <xf numFmtId="0" fontId="13" fillId="17" borderId="18" xfId="0" applyFont="1" applyFill="1" applyBorder="1"/>
    <xf numFmtId="0" fontId="13" fillId="17" borderId="19" xfId="0" applyFont="1" applyFill="1" applyBorder="1"/>
    <xf numFmtId="0" fontId="2" fillId="0" borderId="0" xfId="0" applyFont="1"/>
    <xf numFmtId="0" fontId="5" fillId="3" borderId="18" xfId="0" applyFont="1" applyFill="1" applyBorder="1"/>
    <xf numFmtId="3" fontId="3" fillId="0" borderId="0" xfId="0" applyNumberFormat="1" applyFont="1"/>
    <xf numFmtId="164" fontId="3" fillId="13" borderId="0" xfId="0" applyNumberFormat="1" applyFont="1" applyFill="1" applyBorder="1"/>
    <xf numFmtId="3" fontId="0" fillId="0" borderId="18" xfId="0" applyNumberFormat="1" applyFill="1" applyBorder="1"/>
    <xf numFmtId="3" fontId="2" fillId="0" borderId="0" xfId="0" applyNumberFormat="1" applyFont="1"/>
    <xf numFmtId="3" fontId="14" fillId="0" borderId="0" xfId="1" applyNumberFormat="1" applyFont="1"/>
    <xf numFmtId="10" fontId="2" fillId="0" borderId="0" xfId="0" applyNumberFormat="1" applyFont="1"/>
    <xf numFmtId="0" fontId="1" fillId="0" borderId="0" xfId="0" applyFont="1"/>
    <xf numFmtId="0" fontId="2" fillId="2" borderId="0" xfId="0" applyFont="1" applyFill="1"/>
    <xf numFmtId="10" fontId="3" fillId="3" borderId="0" xfId="0" applyNumberFormat="1" applyFont="1" applyFill="1"/>
    <xf numFmtId="10" fontId="2" fillId="5" borderId="0" xfId="0" applyNumberFormat="1" applyFont="1" applyFill="1"/>
    <xf numFmtId="10" fontId="3" fillId="4" borderId="0" xfId="0" applyNumberFormat="1" applyFont="1" applyFill="1"/>
    <xf numFmtId="10" fontId="1" fillId="3" borderId="0" xfId="0" applyNumberFormat="1" applyFont="1" applyFill="1"/>
    <xf numFmtId="41" fontId="0" fillId="0" borderId="0" xfId="0" applyNumberFormat="1"/>
    <xf numFmtId="41" fontId="0" fillId="0" borderId="18" xfId="0" applyNumberFormat="1" applyFill="1" applyBorder="1"/>
    <xf numFmtId="0" fontId="5" fillId="0" borderId="0" xfId="0" applyFont="1"/>
    <xf numFmtId="3" fontId="15" fillId="0" borderId="0" xfId="0" applyNumberFormat="1" applyFont="1"/>
    <xf numFmtId="3" fontId="16" fillId="0" borderId="0" xfId="1" applyNumberFormat="1" applyFont="1"/>
    <xf numFmtId="10" fontId="5" fillId="0" borderId="0" xfId="0" applyNumberFormat="1" applyFont="1"/>
    <xf numFmtId="0" fontId="1" fillId="3" borderId="4" xfId="0" applyFont="1" applyFill="1" applyBorder="1"/>
    <xf numFmtId="0" fontId="0" fillId="15" borderId="0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0" fontId="5" fillId="3" borderId="0" xfId="0" applyFont="1" applyFill="1" applyBorder="1"/>
    <xf numFmtId="0" fontId="2" fillId="8" borderId="0" xfId="0" applyFont="1" applyFill="1" applyBorder="1"/>
    <xf numFmtId="0" fontId="0" fillId="0" borderId="23" xfId="0" applyFill="1" applyBorder="1"/>
    <xf numFmtId="0" fontId="0" fillId="0" borderId="24" xfId="0" applyFill="1" applyBorder="1"/>
    <xf numFmtId="0" fontId="0" fillId="0" borderId="25" xfId="0" applyFill="1" applyBorder="1"/>
    <xf numFmtId="3" fontId="17" fillId="0" borderId="0" xfId="0" applyNumberFormat="1" applyFont="1"/>
    <xf numFmtId="0" fontId="18" fillId="0" borderId="0" xfId="0" applyFont="1"/>
    <xf numFmtId="3" fontId="19" fillId="0" borderId="0" xfId="1" applyNumberFormat="1" applyFont="1"/>
    <xf numFmtId="10" fontId="18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55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b="1"/>
              <a:t>HOSPITALIZATIONS &amp; DEATHS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Sheet1!$B$80</c:f>
              <c:strCache>
                <c:ptCount val="1"/>
                <c:pt idx="0">
                  <c:v>Hospitalized: Stable</c:v>
                </c:pt>
              </c:strCache>
            </c:strRef>
          </c:tx>
          <c:spPr>
            <a:ln w="38100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Sheet1!$C$78:$Z$78</c:f>
              <c:strCache>
                <c:ptCount val="24"/>
                <c:pt idx="0">
                  <c:v>January 3, 2021</c:v>
                </c:pt>
                <c:pt idx="1">
                  <c:v>December 27, 2020</c:v>
                </c:pt>
                <c:pt idx="2">
                  <c:v>December 20, 2020</c:v>
                </c:pt>
                <c:pt idx="3">
                  <c:v>December 13, 2020</c:v>
                </c:pt>
                <c:pt idx="4">
                  <c:v>December 6, 2020</c:v>
                </c:pt>
                <c:pt idx="5">
                  <c:v>November 29, 2020</c:v>
                </c:pt>
                <c:pt idx="6">
                  <c:v>November 22, 2020</c:v>
                </c:pt>
                <c:pt idx="7">
                  <c:v>November 15, 2020</c:v>
                </c:pt>
                <c:pt idx="8">
                  <c:v>November 8, 2020</c:v>
                </c:pt>
                <c:pt idx="9">
                  <c:v>November 1, 2020</c:v>
                </c:pt>
                <c:pt idx="10">
                  <c:v>October 25, 2020</c:v>
                </c:pt>
                <c:pt idx="11">
                  <c:v>October 18, 2020</c:v>
                </c:pt>
                <c:pt idx="12">
                  <c:v>October 11, 2020</c:v>
                </c:pt>
                <c:pt idx="13">
                  <c:v>October 4, 2020</c:v>
                </c:pt>
                <c:pt idx="14">
                  <c:v>Sept. 27, 2020</c:v>
                </c:pt>
                <c:pt idx="15">
                  <c:v>Sept. 20, 2020</c:v>
                </c:pt>
                <c:pt idx="16">
                  <c:v>Sept. 13, 2020</c:v>
                </c:pt>
                <c:pt idx="17">
                  <c:v>Sept. 06, 2020</c:v>
                </c:pt>
                <c:pt idx="18">
                  <c:v>Aug. 30, 2020</c:v>
                </c:pt>
                <c:pt idx="19">
                  <c:v>Aug. 23, 2020</c:v>
                </c:pt>
                <c:pt idx="20">
                  <c:v>Aug. 16, 2020</c:v>
                </c:pt>
                <c:pt idx="21">
                  <c:v>Aug. 09, 2020</c:v>
                </c:pt>
                <c:pt idx="22">
                  <c:v>Aug. 02, 2020</c:v>
                </c:pt>
                <c:pt idx="23">
                  <c:v>July 26, 2020</c:v>
                </c:pt>
              </c:strCache>
            </c:strRef>
          </c:cat>
          <c:val>
            <c:numRef>
              <c:f>Sheet1!$C$80:$Z$80</c:f>
              <c:numCache>
                <c:formatCode>_(* #,##0_);_(* \(#,##0\);_(* "-"_);_(@_)</c:formatCode>
                <c:ptCount val="24"/>
                <c:pt idx="0">
                  <c:v>591</c:v>
                </c:pt>
                <c:pt idx="1">
                  <c:v>464</c:v>
                </c:pt>
                <c:pt idx="2">
                  <c:v>444</c:v>
                </c:pt>
                <c:pt idx="3" formatCode="#,##0">
                  <c:v>433</c:v>
                </c:pt>
                <c:pt idx="4" formatCode="#,##0">
                  <c:v>526</c:v>
                </c:pt>
                <c:pt idx="5" formatCode="#,##0">
                  <c:v>486</c:v>
                </c:pt>
                <c:pt idx="6" formatCode="#,##0">
                  <c:v>483</c:v>
                </c:pt>
                <c:pt idx="7" formatCode="#,##0">
                  <c:v>504</c:v>
                </c:pt>
                <c:pt idx="8" formatCode="#,##0">
                  <c:v>490</c:v>
                </c:pt>
                <c:pt idx="9" formatCode="#,##0">
                  <c:v>531</c:v>
                </c:pt>
                <c:pt idx="10" formatCode="#,##0">
                  <c:v>493</c:v>
                </c:pt>
                <c:pt idx="11" formatCode="#,##0">
                  <c:v>521</c:v>
                </c:pt>
                <c:pt idx="12" formatCode="#,##0">
                  <c:v>518</c:v>
                </c:pt>
                <c:pt idx="13" formatCode="#,##0">
                  <c:v>641</c:v>
                </c:pt>
                <c:pt idx="14" formatCode="#,##0">
                  <c:v>725</c:v>
                </c:pt>
                <c:pt idx="15" formatCode="#,##0">
                  <c:v>685</c:v>
                </c:pt>
                <c:pt idx="16" formatCode="#,##0">
                  <c:v>767</c:v>
                </c:pt>
                <c:pt idx="17" formatCode="#,##0">
                  <c:v>885</c:v>
                </c:pt>
                <c:pt idx="18" formatCode="General">
                  <c:v>874</c:v>
                </c:pt>
                <c:pt idx="19" formatCode="#,##0">
                  <c:v>744</c:v>
                </c:pt>
                <c:pt idx="20" formatCode="#,##0">
                  <c:v>944</c:v>
                </c:pt>
                <c:pt idx="21" formatCode="#,##0">
                  <c:v>874</c:v>
                </c:pt>
                <c:pt idx="22" formatCode="#,##0">
                  <c:v>859</c:v>
                </c:pt>
                <c:pt idx="23" formatCode="#,##0">
                  <c:v>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2C-FC47-8CBB-2F3887DD32EA}"/>
            </c:ext>
          </c:extLst>
        </c:ser>
        <c:ser>
          <c:idx val="1"/>
          <c:order val="1"/>
          <c:tx>
            <c:strRef>
              <c:f>Sheet1!$B$81</c:f>
              <c:strCache>
                <c:ptCount val="1"/>
                <c:pt idx="0">
                  <c:v>Hospitalized: ICU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Sheet1!$C$78:$Z$78</c:f>
              <c:strCache>
                <c:ptCount val="24"/>
                <c:pt idx="0">
                  <c:v>January 3, 2021</c:v>
                </c:pt>
                <c:pt idx="1">
                  <c:v>December 27, 2020</c:v>
                </c:pt>
                <c:pt idx="2">
                  <c:v>December 20, 2020</c:v>
                </c:pt>
                <c:pt idx="3">
                  <c:v>December 13, 2020</c:v>
                </c:pt>
                <c:pt idx="4">
                  <c:v>December 6, 2020</c:v>
                </c:pt>
                <c:pt idx="5">
                  <c:v>November 29, 2020</c:v>
                </c:pt>
                <c:pt idx="6">
                  <c:v>November 22, 2020</c:v>
                </c:pt>
                <c:pt idx="7">
                  <c:v>November 15, 2020</c:v>
                </c:pt>
                <c:pt idx="8">
                  <c:v>November 8, 2020</c:v>
                </c:pt>
                <c:pt idx="9">
                  <c:v>November 1, 2020</c:v>
                </c:pt>
                <c:pt idx="10">
                  <c:v>October 25, 2020</c:v>
                </c:pt>
                <c:pt idx="11">
                  <c:v>October 18, 2020</c:v>
                </c:pt>
                <c:pt idx="12">
                  <c:v>October 11, 2020</c:v>
                </c:pt>
                <c:pt idx="13">
                  <c:v>October 4, 2020</c:v>
                </c:pt>
                <c:pt idx="14">
                  <c:v>Sept. 27, 2020</c:v>
                </c:pt>
                <c:pt idx="15">
                  <c:v>Sept. 20, 2020</c:v>
                </c:pt>
                <c:pt idx="16">
                  <c:v>Sept. 13, 2020</c:v>
                </c:pt>
                <c:pt idx="17">
                  <c:v>Sept. 06, 2020</c:v>
                </c:pt>
                <c:pt idx="18">
                  <c:v>Aug. 30, 2020</c:v>
                </c:pt>
                <c:pt idx="19">
                  <c:v>Aug. 23, 2020</c:v>
                </c:pt>
                <c:pt idx="20">
                  <c:v>Aug. 16, 2020</c:v>
                </c:pt>
                <c:pt idx="21">
                  <c:v>Aug. 09, 2020</c:v>
                </c:pt>
                <c:pt idx="22">
                  <c:v>Aug. 02, 2020</c:v>
                </c:pt>
                <c:pt idx="23">
                  <c:v>July 26, 2020</c:v>
                </c:pt>
              </c:strCache>
            </c:strRef>
          </c:cat>
          <c:val>
            <c:numRef>
              <c:f>Sheet1!$C$81:$Z$81</c:f>
              <c:numCache>
                <c:formatCode>_(* #,##0_);_(* \(#,##0\);_(* "-"_);_(@_)</c:formatCode>
                <c:ptCount val="24"/>
                <c:pt idx="0">
                  <c:v>393</c:v>
                </c:pt>
                <c:pt idx="1">
                  <c:v>364</c:v>
                </c:pt>
                <c:pt idx="2">
                  <c:v>371</c:v>
                </c:pt>
                <c:pt idx="3" formatCode="#,##0">
                  <c:v>335</c:v>
                </c:pt>
                <c:pt idx="4" formatCode="#,##0">
                  <c:v>356</c:v>
                </c:pt>
                <c:pt idx="5" formatCode="#,##0">
                  <c:v>371</c:v>
                </c:pt>
                <c:pt idx="6" formatCode="#,##0">
                  <c:v>369</c:v>
                </c:pt>
                <c:pt idx="7" formatCode="#,##0">
                  <c:v>354</c:v>
                </c:pt>
                <c:pt idx="8" formatCode="#,##0">
                  <c:v>343</c:v>
                </c:pt>
                <c:pt idx="9" formatCode="#,##0">
                  <c:v>342</c:v>
                </c:pt>
                <c:pt idx="10" formatCode="#,##0">
                  <c:v>365</c:v>
                </c:pt>
                <c:pt idx="11" formatCode="#,##0">
                  <c:v>365</c:v>
                </c:pt>
                <c:pt idx="12" formatCode="#,##0">
                  <c:v>360</c:v>
                </c:pt>
                <c:pt idx="13" formatCode="#,##0">
                  <c:v>354</c:v>
                </c:pt>
                <c:pt idx="14" formatCode="#,##0">
                  <c:v>355</c:v>
                </c:pt>
                <c:pt idx="15" formatCode="#,##0">
                  <c:v>377</c:v>
                </c:pt>
                <c:pt idx="16" formatCode="#,##0">
                  <c:v>378</c:v>
                </c:pt>
                <c:pt idx="17" formatCode="#,##0">
                  <c:v>424</c:v>
                </c:pt>
                <c:pt idx="18" formatCode="#,##0">
                  <c:v>377</c:v>
                </c:pt>
                <c:pt idx="19" formatCode="#,##0">
                  <c:v>359</c:v>
                </c:pt>
                <c:pt idx="20" formatCode="#,##0">
                  <c:v>376</c:v>
                </c:pt>
                <c:pt idx="21" formatCode="#,##0">
                  <c:v>356</c:v>
                </c:pt>
                <c:pt idx="22" formatCode="#,##0">
                  <c:v>363</c:v>
                </c:pt>
                <c:pt idx="23" formatCode="#,##0">
                  <c:v>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2C-FC47-8CBB-2F3887DD32EA}"/>
            </c:ext>
          </c:extLst>
        </c:ser>
        <c:ser>
          <c:idx val="2"/>
          <c:order val="2"/>
          <c:tx>
            <c:strRef>
              <c:f>Sheet1!$B$82</c:f>
              <c:strCache>
                <c:ptCount val="1"/>
                <c:pt idx="0">
                  <c:v>Total Hospitalized</c:v>
                </c:pt>
              </c:strCache>
            </c:strRef>
          </c:tx>
          <c:spPr>
            <a:ln w="3810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Sheet1!$C$78:$Z$78</c:f>
              <c:strCache>
                <c:ptCount val="24"/>
                <c:pt idx="0">
                  <c:v>January 3, 2021</c:v>
                </c:pt>
                <c:pt idx="1">
                  <c:v>December 27, 2020</c:v>
                </c:pt>
                <c:pt idx="2">
                  <c:v>December 20, 2020</c:v>
                </c:pt>
                <c:pt idx="3">
                  <c:v>December 13, 2020</c:v>
                </c:pt>
                <c:pt idx="4">
                  <c:v>December 6, 2020</c:v>
                </c:pt>
                <c:pt idx="5">
                  <c:v>November 29, 2020</c:v>
                </c:pt>
                <c:pt idx="6">
                  <c:v>November 22, 2020</c:v>
                </c:pt>
                <c:pt idx="7">
                  <c:v>November 15, 2020</c:v>
                </c:pt>
                <c:pt idx="8">
                  <c:v>November 8, 2020</c:v>
                </c:pt>
                <c:pt idx="9">
                  <c:v>November 1, 2020</c:v>
                </c:pt>
                <c:pt idx="10">
                  <c:v>October 25, 2020</c:v>
                </c:pt>
                <c:pt idx="11">
                  <c:v>October 18, 2020</c:v>
                </c:pt>
                <c:pt idx="12">
                  <c:v>October 11, 2020</c:v>
                </c:pt>
                <c:pt idx="13">
                  <c:v>October 4, 2020</c:v>
                </c:pt>
                <c:pt idx="14">
                  <c:v>Sept. 27, 2020</c:v>
                </c:pt>
                <c:pt idx="15">
                  <c:v>Sept. 20, 2020</c:v>
                </c:pt>
                <c:pt idx="16">
                  <c:v>Sept. 13, 2020</c:v>
                </c:pt>
                <c:pt idx="17">
                  <c:v>Sept. 06, 2020</c:v>
                </c:pt>
                <c:pt idx="18">
                  <c:v>Aug. 30, 2020</c:v>
                </c:pt>
                <c:pt idx="19">
                  <c:v>Aug. 23, 2020</c:v>
                </c:pt>
                <c:pt idx="20">
                  <c:v>Aug. 16, 2020</c:v>
                </c:pt>
                <c:pt idx="21">
                  <c:v>Aug. 09, 2020</c:v>
                </c:pt>
                <c:pt idx="22">
                  <c:v>Aug. 02, 2020</c:v>
                </c:pt>
                <c:pt idx="23">
                  <c:v>July 26, 2020</c:v>
                </c:pt>
              </c:strCache>
            </c:strRef>
          </c:cat>
          <c:val>
            <c:numRef>
              <c:f>Sheet1!$C$82:$Z$82</c:f>
              <c:numCache>
                <c:formatCode>#,##0</c:formatCode>
                <c:ptCount val="24"/>
                <c:pt idx="0">
                  <c:v>984</c:v>
                </c:pt>
                <c:pt idx="1">
                  <c:v>828</c:v>
                </c:pt>
                <c:pt idx="2">
                  <c:v>815</c:v>
                </c:pt>
                <c:pt idx="3">
                  <c:v>768</c:v>
                </c:pt>
                <c:pt idx="4">
                  <c:v>882</c:v>
                </c:pt>
                <c:pt idx="5">
                  <c:v>857</c:v>
                </c:pt>
                <c:pt idx="6">
                  <c:v>852</c:v>
                </c:pt>
                <c:pt idx="7">
                  <c:v>858</c:v>
                </c:pt>
                <c:pt idx="8">
                  <c:v>833</c:v>
                </c:pt>
                <c:pt idx="9">
                  <c:v>873</c:v>
                </c:pt>
                <c:pt idx="10">
                  <c:v>858</c:v>
                </c:pt>
                <c:pt idx="11">
                  <c:v>886</c:v>
                </c:pt>
                <c:pt idx="12">
                  <c:v>878</c:v>
                </c:pt>
                <c:pt idx="13">
                  <c:v>995</c:v>
                </c:pt>
                <c:pt idx="14">
                  <c:v>1080</c:v>
                </c:pt>
                <c:pt idx="15">
                  <c:v>1062</c:v>
                </c:pt>
                <c:pt idx="16">
                  <c:v>1145</c:v>
                </c:pt>
                <c:pt idx="17">
                  <c:v>1309</c:v>
                </c:pt>
                <c:pt idx="18">
                  <c:v>1251</c:v>
                </c:pt>
                <c:pt idx="19">
                  <c:v>1103</c:v>
                </c:pt>
                <c:pt idx="20">
                  <c:v>1320</c:v>
                </c:pt>
                <c:pt idx="21">
                  <c:v>1230</c:v>
                </c:pt>
                <c:pt idx="22">
                  <c:v>1222</c:v>
                </c:pt>
                <c:pt idx="23">
                  <c:v>1173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2C-FC47-8CBB-2F3887DD32EA}"/>
            </c:ext>
          </c:extLst>
        </c:ser>
        <c:ser>
          <c:idx val="3"/>
          <c:order val="3"/>
          <c:tx>
            <c:strRef>
              <c:f>Sheet1!$B$83</c:f>
              <c:strCache>
                <c:ptCount val="1"/>
                <c:pt idx="0">
                  <c:v>New Deaths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Sheet1!$C$78:$Z$78</c:f>
              <c:strCache>
                <c:ptCount val="24"/>
                <c:pt idx="0">
                  <c:v>January 3, 2021</c:v>
                </c:pt>
                <c:pt idx="1">
                  <c:v>December 27, 2020</c:v>
                </c:pt>
                <c:pt idx="2">
                  <c:v>December 20, 2020</c:v>
                </c:pt>
                <c:pt idx="3">
                  <c:v>December 13, 2020</c:v>
                </c:pt>
                <c:pt idx="4">
                  <c:v>December 6, 2020</c:v>
                </c:pt>
                <c:pt idx="5">
                  <c:v>November 29, 2020</c:v>
                </c:pt>
                <c:pt idx="6">
                  <c:v>November 22, 2020</c:v>
                </c:pt>
                <c:pt idx="7">
                  <c:v>November 15, 2020</c:v>
                </c:pt>
                <c:pt idx="8">
                  <c:v>November 8, 2020</c:v>
                </c:pt>
                <c:pt idx="9">
                  <c:v>November 1, 2020</c:v>
                </c:pt>
                <c:pt idx="10">
                  <c:v>October 25, 2020</c:v>
                </c:pt>
                <c:pt idx="11">
                  <c:v>October 18, 2020</c:v>
                </c:pt>
                <c:pt idx="12">
                  <c:v>October 11, 2020</c:v>
                </c:pt>
                <c:pt idx="13">
                  <c:v>October 4, 2020</c:v>
                </c:pt>
                <c:pt idx="14">
                  <c:v>Sept. 27, 2020</c:v>
                </c:pt>
                <c:pt idx="15">
                  <c:v>Sept. 20, 2020</c:v>
                </c:pt>
                <c:pt idx="16">
                  <c:v>Sept. 13, 2020</c:v>
                </c:pt>
                <c:pt idx="17">
                  <c:v>Sept. 06, 2020</c:v>
                </c:pt>
                <c:pt idx="18">
                  <c:v>Aug. 30, 2020</c:v>
                </c:pt>
                <c:pt idx="19">
                  <c:v>Aug. 23, 2020</c:v>
                </c:pt>
                <c:pt idx="20">
                  <c:v>Aug. 16, 2020</c:v>
                </c:pt>
                <c:pt idx="21">
                  <c:v>Aug. 09, 2020</c:v>
                </c:pt>
                <c:pt idx="22">
                  <c:v>Aug. 02, 2020</c:v>
                </c:pt>
                <c:pt idx="23">
                  <c:v>July 26, 2020</c:v>
                </c:pt>
              </c:strCache>
            </c:strRef>
          </c:cat>
          <c:val>
            <c:numRef>
              <c:f>Sheet1!$C$83:$Z$83</c:f>
              <c:numCache>
                <c:formatCode>_(* #,##0_);_(* \(#,##0\);_(* "-"_);_(@_)</c:formatCode>
                <c:ptCount val="24"/>
                <c:pt idx="0">
                  <c:v>59</c:v>
                </c:pt>
                <c:pt idx="1">
                  <c:v>44</c:v>
                </c:pt>
                <c:pt idx="2">
                  <c:v>73</c:v>
                </c:pt>
                <c:pt idx="3" formatCode="#,##0">
                  <c:v>97</c:v>
                </c:pt>
                <c:pt idx="4" formatCode="#,##0">
                  <c:v>355</c:v>
                </c:pt>
                <c:pt idx="5" formatCode="General">
                  <c:v>222</c:v>
                </c:pt>
                <c:pt idx="6" formatCode="General">
                  <c:v>193</c:v>
                </c:pt>
                <c:pt idx="7" formatCode="General">
                  <c:v>178</c:v>
                </c:pt>
                <c:pt idx="8" formatCode="General">
                  <c:v>146</c:v>
                </c:pt>
                <c:pt idx="9" formatCode="General">
                  <c:v>131</c:v>
                </c:pt>
                <c:pt idx="10" formatCode="General">
                  <c:v>166</c:v>
                </c:pt>
                <c:pt idx="11" formatCode="General">
                  <c:v>196</c:v>
                </c:pt>
                <c:pt idx="12" formatCode="General">
                  <c:v>544</c:v>
                </c:pt>
                <c:pt idx="13" formatCode="General">
                  <c:v>368</c:v>
                </c:pt>
                <c:pt idx="14" formatCode="General">
                  <c:v>189</c:v>
                </c:pt>
                <c:pt idx="15" formatCode="General">
                  <c:v>187</c:v>
                </c:pt>
                <c:pt idx="16" formatCode="General">
                  <c:v>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2C-FC47-8CBB-2F3887DD3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080576"/>
        <c:axId val="142396400"/>
      </c:lineChart>
      <c:catAx>
        <c:axId val="13708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396400"/>
        <c:crosses val="autoZero"/>
        <c:auto val="1"/>
        <c:lblAlgn val="ctr"/>
        <c:lblOffset val="100"/>
        <c:noMultiLvlLbl val="0"/>
      </c:catAx>
      <c:valAx>
        <c:axId val="14239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08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solidFill>
            <a:schemeClr val="bg2">
              <a:lumMod val="9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</a:t>
            </a:r>
            <a:r>
              <a:rPr lang="en-US" baseline="0"/>
              <a:t> of Tests Added to Results Since 12/27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Sheet1!$B$143:$B$164</c:f>
              <c:numCache>
                <c:formatCode>General</c:formatCode>
                <c:ptCount val="22"/>
                <c:pt idx="0">
                  <c:v>31</c:v>
                </c:pt>
                <c:pt idx="1">
                  <c:v>32</c:v>
                </c:pt>
                <c:pt idx="2">
                  <c:v>33</c:v>
                </c:pt>
                <c:pt idx="3">
                  <c:v>34</c:v>
                </c:pt>
                <c:pt idx="4">
                  <c:v>35</c:v>
                </c:pt>
                <c:pt idx="5">
                  <c:v>36</c:v>
                </c:pt>
                <c:pt idx="6">
                  <c:v>37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41</c:v>
                </c:pt>
                <c:pt idx="11">
                  <c:v>42</c:v>
                </c:pt>
                <c:pt idx="12">
                  <c:v>43</c:v>
                </c:pt>
                <c:pt idx="13">
                  <c:v>44</c:v>
                </c:pt>
                <c:pt idx="14">
                  <c:v>45</c:v>
                </c:pt>
                <c:pt idx="15">
                  <c:v>46</c:v>
                </c:pt>
                <c:pt idx="16">
                  <c:v>47</c:v>
                </c:pt>
                <c:pt idx="17">
                  <c:v>48</c:v>
                </c:pt>
                <c:pt idx="18">
                  <c:v>49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</c:numCache>
            </c:numRef>
          </c:cat>
          <c:val>
            <c:numRef>
              <c:f>Sheet1!$C$143:$C$164</c:f>
              <c:numCache>
                <c:formatCode>General</c:formatCode>
                <c:ptCount val="2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8</c:v>
                </c:pt>
                <c:pt idx="14">
                  <c:v>28</c:v>
                </c:pt>
                <c:pt idx="15">
                  <c:v>45</c:v>
                </c:pt>
                <c:pt idx="16">
                  <c:v>53</c:v>
                </c:pt>
                <c:pt idx="17">
                  <c:v>112</c:v>
                </c:pt>
                <c:pt idx="18">
                  <c:v>324</c:v>
                </c:pt>
                <c:pt idx="19">
                  <c:v>628</c:v>
                </c:pt>
                <c:pt idx="20">
                  <c:v>1843</c:v>
                </c:pt>
                <c:pt idx="21">
                  <c:v>1658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91-304F-A9FE-6B9B75871C4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44018287"/>
        <c:axId val="1643736863"/>
      </c:lineChart>
      <c:catAx>
        <c:axId val="1644018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3736863"/>
        <c:crosses val="autoZero"/>
        <c:auto val="1"/>
        <c:lblAlgn val="ctr"/>
        <c:lblOffset val="100"/>
        <c:noMultiLvlLbl val="0"/>
      </c:catAx>
      <c:valAx>
        <c:axId val="1643736863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644018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4883</xdr:colOff>
      <xdr:row>85</xdr:row>
      <xdr:rowOff>20515</xdr:rowOff>
    </xdr:from>
    <xdr:to>
      <xdr:col>25</xdr:col>
      <xdr:colOff>0</xdr:colOff>
      <xdr:row>113</xdr:row>
      <xdr:rowOff>158750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E655509-5131-F64C-83F5-FEE304E1B7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</xdr:colOff>
      <xdr:row>136</xdr:row>
      <xdr:rowOff>51214</xdr:rowOff>
    </xdr:from>
    <xdr:ext cx="32056916" cy="468013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288A86C8-D682-C048-A2C0-F9233A06B4DB}"/>
            </a:ext>
          </a:extLst>
        </xdr:cNvPr>
        <xdr:cNvSpPr txBox="1"/>
      </xdr:nvSpPr>
      <xdr:spPr>
        <a:xfrm>
          <a:off x="825501" y="28552131"/>
          <a:ext cx="32056916" cy="468013"/>
        </a:xfrm>
        <a:prstGeom prst="rect">
          <a:avLst/>
        </a:prstGeom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2400"/>
            <a:t>Epidemiologic</a:t>
          </a:r>
          <a:r>
            <a:rPr lang="en-US" sz="2400" baseline="0"/>
            <a:t> Week</a:t>
          </a:r>
          <a:endParaRPr lang="en-US" sz="2400"/>
        </a:p>
      </xdr:txBody>
    </xdr:sp>
    <xdr:clientData/>
  </xdr:oneCellAnchor>
  <xdr:twoCellAnchor>
    <xdr:from>
      <xdr:col>1</xdr:col>
      <xdr:colOff>11544</xdr:colOff>
      <xdr:row>114</xdr:row>
      <xdr:rowOff>103909</xdr:rowOff>
    </xdr:from>
    <xdr:to>
      <xdr:col>25</xdr:col>
      <xdr:colOff>0</xdr:colOff>
      <xdr:row>136</xdr:row>
      <xdr:rowOff>23091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BFEBC3-D0B6-2C4D-9DD5-956A57AD11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orldometers.info/world-population/ecuador-population/" TargetMode="External"/><Relationship Id="rId13" Type="http://schemas.openxmlformats.org/officeDocument/2006/relationships/hyperlink" Target="https://www.worldometers.info/world-population/french-guiana-population/" TargetMode="External"/><Relationship Id="rId3" Type="http://schemas.openxmlformats.org/officeDocument/2006/relationships/hyperlink" Target="https://www.worldometers.info/world-population/brazil-population/" TargetMode="External"/><Relationship Id="rId7" Type="http://schemas.openxmlformats.org/officeDocument/2006/relationships/hyperlink" Target="https://www.worldometers.info/world-population/venezuela-population/" TargetMode="External"/><Relationship Id="rId12" Type="http://schemas.openxmlformats.org/officeDocument/2006/relationships/hyperlink" Target="https://www.worldometers.info/world-population/suriname-population/" TargetMode="External"/><Relationship Id="rId2" Type="http://schemas.openxmlformats.org/officeDocument/2006/relationships/hyperlink" Target="https://www.worldometers.info/world-population/bolivia-population/" TargetMode="External"/><Relationship Id="rId1" Type="http://schemas.openxmlformats.org/officeDocument/2006/relationships/hyperlink" Target="https://www.worldometers.info/world-population/argentina-population/" TargetMode="External"/><Relationship Id="rId6" Type="http://schemas.openxmlformats.org/officeDocument/2006/relationships/hyperlink" Target="https://www.worldometers.info/world-population/peru-population/" TargetMode="External"/><Relationship Id="rId11" Type="http://schemas.openxmlformats.org/officeDocument/2006/relationships/hyperlink" Target="https://www.worldometers.info/world-population/guyana-population/" TargetMode="External"/><Relationship Id="rId5" Type="http://schemas.openxmlformats.org/officeDocument/2006/relationships/hyperlink" Target="https://www.worldometers.info/world-population/colombia-population/" TargetMode="External"/><Relationship Id="rId10" Type="http://schemas.openxmlformats.org/officeDocument/2006/relationships/hyperlink" Target="https://www.worldometers.info/world-population/uruguay-population/" TargetMode="External"/><Relationship Id="rId4" Type="http://schemas.openxmlformats.org/officeDocument/2006/relationships/hyperlink" Target="https://www.worldometers.info/world-population/chile-population/" TargetMode="External"/><Relationship Id="rId9" Type="http://schemas.openxmlformats.org/officeDocument/2006/relationships/hyperlink" Target="https://www.worldometers.info/world-population/paraguay-population/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1D65A-4B3F-DF4C-A20E-3CF4CA6B764A}">
  <sheetPr>
    <pageSetUpPr fitToPage="1"/>
  </sheetPr>
  <dimension ref="A2:ES615"/>
  <sheetViews>
    <sheetView tabSelected="1" zoomScale="120" zoomScaleNormal="120" workbookViewId="0">
      <selection activeCell="F160" sqref="F160"/>
    </sheetView>
  </sheetViews>
  <sheetFormatPr baseColWidth="10" defaultRowHeight="16" x14ac:dyDescent="0.2"/>
  <cols>
    <col min="2" max="2" width="30.33203125" customWidth="1"/>
    <col min="3" max="23" width="17" customWidth="1"/>
    <col min="24" max="27" width="17.1640625" customWidth="1"/>
    <col min="28" max="31" width="17.33203125" customWidth="1"/>
    <col min="32" max="35" width="18" customWidth="1"/>
    <col min="36" max="36" width="17.83203125" customWidth="1"/>
    <col min="37" max="38" width="16.5" customWidth="1"/>
    <col min="39" max="42" width="16" customWidth="1"/>
    <col min="43" max="47" width="15.1640625" customWidth="1"/>
    <col min="48" max="54" width="15.33203125" customWidth="1"/>
    <col min="55" max="71" width="14.83203125" customWidth="1"/>
    <col min="72" max="72" width="14.83203125" style="76" customWidth="1"/>
    <col min="73" max="73" width="14.83203125" customWidth="1"/>
    <col min="74" max="74" width="14.83203125" style="76" customWidth="1"/>
    <col min="75" max="118" width="14.83203125" customWidth="1"/>
    <col min="119" max="127" width="14.83203125" style="2" customWidth="1"/>
    <col min="128" max="128" width="14.83203125" customWidth="1"/>
    <col min="129" max="129" width="14.83203125" style="1" customWidth="1"/>
    <col min="130" max="130" width="14.83203125" customWidth="1"/>
    <col min="131" max="131" width="14.83203125" style="1" customWidth="1"/>
    <col min="132" max="132" width="14.83203125" customWidth="1"/>
    <col min="133" max="133" width="14.83203125" style="1" customWidth="1"/>
    <col min="134" max="134" width="14.83203125" customWidth="1"/>
    <col min="135" max="135" width="14.83203125" style="1" customWidth="1"/>
    <col min="136" max="141" width="14.83203125" customWidth="1"/>
  </cols>
  <sheetData>
    <row r="2" spans="2:141" ht="17" thickBot="1" x14ac:dyDescent="0.25"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51"/>
      <c r="BR2" s="51"/>
      <c r="BS2" s="51"/>
      <c r="BT2" s="75"/>
      <c r="BU2" s="51"/>
      <c r="BV2" s="75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</row>
    <row r="3" spans="2:141" ht="21" x14ac:dyDescent="0.25">
      <c r="B3" s="10"/>
      <c r="BQ3" s="96"/>
      <c r="DI3" s="12"/>
      <c r="DJ3" s="12"/>
      <c r="DK3" s="12"/>
      <c r="DL3" s="12"/>
      <c r="DM3" s="12"/>
      <c r="DN3" s="12"/>
      <c r="DO3" s="11"/>
      <c r="DP3" s="11"/>
      <c r="DQ3" s="11"/>
      <c r="DR3" s="11"/>
      <c r="DS3" s="11"/>
      <c r="DT3" s="11"/>
      <c r="DU3" s="11"/>
      <c r="DV3" s="11"/>
      <c r="DW3" s="11"/>
      <c r="DX3" s="12"/>
      <c r="DY3" s="13"/>
      <c r="DZ3" s="12"/>
      <c r="EA3" s="13"/>
      <c r="EB3" s="12"/>
      <c r="EC3" s="13"/>
      <c r="ED3" s="12"/>
      <c r="EE3" s="13"/>
      <c r="EF3" s="12"/>
      <c r="EG3" s="12"/>
      <c r="EH3" s="12"/>
      <c r="EI3" s="12"/>
      <c r="EJ3" s="12"/>
      <c r="EK3" s="14"/>
    </row>
    <row r="4" spans="2:141" ht="21" x14ac:dyDescent="0.25">
      <c r="B4" s="15" t="s">
        <v>0</v>
      </c>
      <c r="DO4" s="9"/>
      <c r="DP4" s="9"/>
      <c r="DQ4" s="9"/>
      <c r="DR4" s="9"/>
      <c r="DS4" s="9"/>
      <c r="DT4" s="9"/>
      <c r="DU4" s="9"/>
      <c r="DV4" s="9"/>
      <c r="DW4" s="9"/>
      <c r="DX4" s="6"/>
      <c r="DY4" s="8"/>
      <c r="DZ4" s="6"/>
      <c r="EA4" s="8"/>
      <c r="EB4" s="6"/>
      <c r="EC4" s="8"/>
      <c r="ED4" s="6"/>
      <c r="EE4" s="8"/>
      <c r="EF4" s="6"/>
      <c r="EG4" s="6"/>
      <c r="EH4" s="6"/>
      <c r="EI4" s="6"/>
      <c r="EJ4" s="6"/>
      <c r="EK4" s="16"/>
    </row>
    <row r="5" spans="2:141" x14ac:dyDescent="0.2">
      <c r="B5" s="17"/>
      <c r="DO5" s="9"/>
      <c r="DP5" s="9"/>
      <c r="DQ5" s="9"/>
      <c r="DR5" s="9"/>
      <c r="DS5" s="9"/>
      <c r="DT5" s="9"/>
      <c r="DU5" s="9"/>
      <c r="DV5" s="9"/>
      <c r="DW5" s="9"/>
      <c r="DX5" s="6"/>
      <c r="DY5" s="8"/>
      <c r="DZ5" s="6"/>
      <c r="EA5" s="8"/>
      <c r="EB5" s="6"/>
      <c r="EC5" s="8"/>
      <c r="ED5" s="6"/>
      <c r="EE5" s="8"/>
      <c r="EF5" s="6"/>
      <c r="EG5" s="6"/>
      <c r="EH5" s="6"/>
      <c r="EI5" s="6"/>
      <c r="EJ5" s="6"/>
      <c r="EK5" s="16"/>
    </row>
    <row r="6" spans="2:141" x14ac:dyDescent="0.2">
      <c r="B6" s="17"/>
      <c r="DO6" s="9"/>
      <c r="DP6" s="9"/>
      <c r="DQ6" s="9"/>
      <c r="DR6" s="9"/>
      <c r="DS6" s="9"/>
      <c r="DT6" s="9"/>
      <c r="DU6" s="9"/>
      <c r="DV6" s="9"/>
      <c r="DW6" s="9"/>
      <c r="DX6" s="6"/>
      <c r="DY6" s="8"/>
      <c r="DZ6" s="6"/>
      <c r="EA6" s="8"/>
      <c r="EB6" s="6"/>
      <c r="EC6" s="8"/>
      <c r="ED6" s="6"/>
      <c r="EE6" s="8"/>
      <c r="EF6" s="6"/>
      <c r="EG6" s="6"/>
      <c r="EH6" s="6"/>
      <c r="EI6" s="6"/>
      <c r="EJ6" s="6"/>
      <c r="EK6" s="16"/>
    </row>
    <row r="7" spans="2:141" ht="17" thickBot="1" x14ac:dyDescent="0.25">
      <c r="B7" s="17"/>
      <c r="C7" s="97">
        <v>44199</v>
      </c>
      <c r="D7" s="97">
        <v>44199</v>
      </c>
      <c r="E7" s="97">
        <v>44199</v>
      </c>
      <c r="F7" s="97">
        <v>44199</v>
      </c>
      <c r="G7" s="97">
        <v>44192</v>
      </c>
      <c r="H7" s="97">
        <v>44192</v>
      </c>
      <c r="I7" s="97">
        <v>44192</v>
      </c>
      <c r="J7" s="97">
        <v>44192</v>
      </c>
      <c r="K7" s="97">
        <v>44185</v>
      </c>
      <c r="L7" s="97">
        <v>44185</v>
      </c>
      <c r="M7" s="97">
        <v>44185</v>
      </c>
      <c r="N7" s="97">
        <v>44185</v>
      </c>
      <c r="O7" s="97">
        <v>44178</v>
      </c>
      <c r="P7" s="97">
        <v>44178</v>
      </c>
      <c r="Q7" s="97">
        <v>44178</v>
      </c>
      <c r="R7" s="97">
        <v>44178</v>
      </c>
      <c r="S7" s="97">
        <v>44171</v>
      </c>
      <c r="T7" s="97">
        <v>44171</v>
      </c>
      <c r="U7" s="97">
        <v>44171</v>
      </c>
      <c r="V7" s="97">
        <v>44171</v>
      </c>
      <c r="W7" s="97">
        <v>44164</v>
      </c>
      <c r="X7" s="97">
        <v>44164</v>
      </c>
      <c r="Y7" s="97">
        <v>44164</v>
      </c>
      <c r="Z7" s="97">
        <v>44164</v>
      </c>
      <c r="AA7" s="97">
        <v>44157</v>
      </c>
      <c r="AB7" s="97">
        <v>44157</v>
      </c>
      <c r="AC7" s="97">
        <v>44157</v>
      </c>
      <c r="AD7" s="97">
        <v>44157</v>
      </c>
      <c r="AE7" s="97">
        <v>44150</v>
      </c>
      <c r="AF7" s="97">
        <v>44150</v>
      </c>
      <c r="AG7" s="97">
        <v>44150</v>
      </c>
      <c r="AH7" s="97">
        <v>44150</v>
      </c>
      <c r="AI7" s="97">
        <v>44143</v>
      </c>
      <c r="AJ7" s="97">
        <v>44143</v>
      </c>
      <c r="AK7" s="97">
        <v>44143</v>
      </c>
      <c r="AL7" s="97">
        <v>44143</v>
      </c>
      <c r="AM7" s="97">
        <v>44136</v>
      </c>
      <c r="AN7" s="97">
        <v>44136</v>
      </c>
      <c r="AO7" s="97">
        <v>44136</v>
      </c>
      <c r="AP7" s="97">
        <v>44136</v>
      </c>
      <c r="AQ7" s="97">
        <v>44129</v>
      </c>
      <c r="AR7" s="97">
        <v>44129</v>
      </c>
      <c r="AS7" s="97">
        <v>44129</v>
      </c>
      <c r="AT7" s="97">
        <v>44129</v>
      </c>
      <c r="AU7" s="97">
        <v>44122</v>
      </c>
      <c r="AV7" s="97">
        <v>44122</v>
      </c>
      <c r="AW7" s="97">
        <v>44122</v>
      </c>
      <c r="AX7" s="97">
        <v>44122</v>
      </c>
      <c r="AY7" s="97">
        <v>44115</v>
      </c>
      <c r="AZ7" s="97">
        <v>44115</v>
      </c>
      <c r="BA7" s="97">
        <v>44115</v>
      </c>
      <c r="BB7" s="97">
        <v>44115</v>
      </c>
      <c r="BC7" s="97">
        <v>44108</v>
      </c>
      <c r="BD7" s="97">
        <v>44108</v>
      </c>
      <c r="BE7" s="97">
        <v>44108</v>
      </c>
      <c r="BF7" s="97">
        <v>44108</v>
      </c>
      <c r="BG7" s="97" t="s">
        <v>43</v>
      </c>
      <c r="BH7" s="97" t="s">
        <v>43</v>
      </c>
      <c r="BI7" s="97" t="s">
        <v>43</v>
      </c>
      <c r="BJ7" s="97" t="s">
        <v>43</v>
      </c>
      <c r="BK7" s="91" t="s">
        <v>42</v>
      </c>
      <c r="BL7" s="91" t="s">
        <v>42</v>
      </c>
      <c r="BM7" s="91" t="s">
        <v>42</v>
      </c>
      <c r="BN7" s="91" t="s">
        <v>42</v>
      </c>
      <c r="BO7" s="91" t="s">
        <v>41</v>
      </c>
      <c r="BP7" t="s">
        <v>41</v>
      </c>
      <c r="BQ7" t="s">
        <v>41</v>
      </c>
      <c r="BR7" t="s">
        <v>41</v>
      </c>
      <c r="BS7" t="s">
        <v>39</v>
      </c>
      <c r="BT7" s="76" t="s">
        <v>39</v>
      </c>
      <c r="BU7" t="s">
        <v>39</v>
      </c>
      <c r="BV7" s="76" t="s">
        <v>39</v>
      </c>
      <c r="BW7" s="18"/>
      <c r="BX7" s="19">
        <v>44073</v>
      </c>
      <c r="BY7" s="19">
        <v>44073</v>
      </c>
      <c r="BZ7" s="19">
        <v>44073</v>
      </c>
      <c r="CA7" s="19">
        <v>44073</v>
      </c>
      <c r="CB7" s="19">
        <v>44066</v>
      </c>
      <c r="CC7" s="19">
        <v>44066</v>
      </c>
      <c r="CD7" s="19">
        <v>44066</v>
      </c>
      <c r="CE7" s="19">
        <v>44066</v>
      </c>
      <c r="CF7" s="19">
        <v>44059</v>
      </c>
      <c r="CG7" s="19">
        <v>44059</v>
      </c>
      <c r="CH7" s="19">
        <v>44059</v>
      </c>
      <c r="CI7" s="19">
        <v>44059</v>
      </c>
      <c r="CJ7" s="19">
        <v>44052</v>
      </c>
      <c r="CK7" s="19">
        <v>44052</v>
      </c>
      <c r="CL7" s="19">
        <v>44052</v>
      </c>
      <c r="CM7" s="19">
        <v>44052</v>
      </c>
      <c r="CN7" s="19">
        <v>44045</v>
      </c>
      <c r="CO7" s="19">
        <v>44045</v>
      </c>
      <c r="CP7" s="19">
        <v>44045</v>
      </c>
      <c r="CQ7" s="19">
        <v>44045</v>
      </c>
      <c r="CR7" s="19">
        <v>44038</v>
      </c>
      <c r="CS7" s="19">
        <v>44038</v>
      </c>
      <c r="CT7" s="19">
        <v>44038</v>
      </c>
      <c r="CU7" s="19">
        <v>44038</v>
      </c>
      <c r="CV7" s="18">
        <v>44031</v>
      </c>
      <c r="CW7" s="18">
        <v>44031</v>
      </c>
      <c r="CX7" s="18">
        <v>44031</v>
      </c>
      <c r="CY7" s="18">
        <v>44031</v>
      </c>
      <c r="CZ7" s="18">
        <v>44024</v>
      </c>
      <c r="DA7" s="18">
        <v>44024</v>
      </c>
      <c r="DB7" s="18">
        <v>44024</v>
      </c>
      <c r="DC7" s="18">
        <v>44024</v>
      </c>
      <c r="DD7" s="18">
        <v>44017</v>
      </c>
      <c r="DE7" s="18">
        <v>44017</v>
      </c>
      <c r="DF7" s="18">
        <v>44017</v>
      </c>
      <c r="DG7" s="18">
        <v>44017</v>
      </c>
      <c r="DH7" s="18">
        <v>44010</v>
      </c>
      <c r="DI7" s="18">
        <v>44010</v>
      </c>
      <c r="DJ7" s="18">
        <v>44010</v>
      </c>
      <c r="DK7" s="18">
        <v>44010</v>
      </c>
      <c r="DL7" s="18">
        <v>44002</v>
      </c>
      <c r="DM7" s="18">
        <v>44002</v>
      </c>
      <c r="DN7" s="18">
        <v>44002</v>
      </c>
      <c r="DO7" s="18">
        <v>44002</v>
      </c>
      <c r="DP7" s="18">
        <v>43995</v>
      </c>
      <c r="DQ7" s="18">
        <v>43995</v>
      </c>
      <c r="DR7" s="18">
        <v>43995</v>
      </c>
      <c r="DS7" s="18">
        <v>43995</v>
      </c>
      <c r="DT7" s="18">
        <v>43988</v>
      </c>
      <c r="DU7" s="18">
        <v>43988</v>
      </c>
      <c r="DV7" s="18">
        <v>43988</v>
      </c>
      <c r="DW7" s="18">
        <v>43988</v>
      </c>
      <c r="DX7" s="19">
        <v>43982</v>
      </c>
      <c r="DY7" s="19">
        <v>43982</v>
      </c>
      <c r="DZ7" s="19">
        <v>43982</v>
      </c>
      <c r="EA7" s="19">
        <v>43982</v>
      </c>
      <c r="EB7" s="19">
        <v>43975</v>
      </c>
      <c r="EC7" s="19">
        <v>43975</v>
      </c>
      <c r="ED7" s="19">
        <v>43975</v>
      </c>
      <c r="EE7" s="19">
        <v>43975</v>
      </c>
      <c r="EF7" s="19">
        <v>43968</v>
      </c>
      <c r="EG7" s="19">
        <v>43968</v>
      </c>
      <c r="EH7" s="19">
        <v>43968</v>
      </c>
      <c r="EI7" s="19">
        <v>43968</v>
      </c>
      <c r="EJ7" s="19">
        <v>43961</v>
      </c>
      <c r="EK7" s="20">
        <v>43961</v>
      </c>
    </row>
    <row r="8" spans="2:141" s="3" customFormat="1" x14ac:dyDescent="0.2">
      <c r="B8" s="21" t="s">
        <v>30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 t="s">
        <v>27</v>
      </c>
      <c r="AJ8" s="4" t="s">
        <v>23</v>
      </c>
      <c r="AK8" s="5" t="s">
        <v>22</v>
      </c>
      <c r="AL8" s="4" t="s">
        <v>23</v>
      </c>
      <c r="AM8" s="5" t="s">
        <v>27</v>
      </c>
      <c r="AN8" s="4" t="s">
        <v>23</v>
      </c>
      <c r="AO8" s="5" t="s">
        <v>22</v>
      </c>
      <c r="AP8" s="4" t="s">
        <v>23</v>
      </c>
      <c r="AQ8" s="5" t="s">
        <v>27</v>
      </c>
      <c r="AR8" s="4" t="s">
        <v>23</v>
      </c>
      <c r="AS8" s="5" t="s">
        <v>22</v>
      </c>
      <c r="AT8" s="4" t="s">
        <v>23</v>
      </c>
      <c r="AU8" s="5" t="s">
        <v>27</v>
      </c>
      <c r="AV8" s="4" t="s">
        <v>23</v>
      </c>
      <c r="AW8" s="5" t="s">
        <v>22</v>
      </c>
      <c r="AX8" s="4" t="s">
        <v>23</v>
      </c>
      <c r="AY8" s="5" t="s">
        <v>27</v>
      </c>
      <c r="AZ8" s="4" t="s">
        <v>23</v>
      </c>
      <c r="BA8" s="5" t="s">
        <v>22</v>
      </c>
      <c r="BB8" s="4" t="s">
        <v>23</v>
      </c>
      <c r="BC8" s="5" t="s">
        <v>27</v>
      </c>
      <c r="BD8" s="4" t="s">
        <v>23</v>
      </c>
      <c r="BE8" s="5" t="s">
        <v>22</v>
      </c>
      <c r="BF8" s="4" t="s">
        <v>23</v>
      </c>
      <c r="BG8" s="5" t="s">
        <v>27</v>
      </c>
      <c r="BH8" s="4" t="s">
        <v>23</v>
      </c>
      <c r="BI8" s="5" t="s">
        <v>22</v>
      </c>
      <c r="BJ8" s="4" t="s">
        <v>23</v>
      </c>
      <c r="BK8" s="5" t="s">
        <v>27</v>
      </c>
      <c r="BL8" s="4" t="s">
        <v>23</v>
      </c>
      <c r="BM8" s="5" t="s">
        <v>22</v>
      </c>
      <c r="BN8" s="4" t="s">
        <v>23</v>
      </c>
      <c r="BO8" s="5" t="s">
        <v>27</v>
      </c>
      <c r="BP8" s="4" t="s">
        <v>23</v>
      </c>
      <c r="BQ8" s="5" t="s">
        <v>22</v>
      </c>
      <c r="BR8" s="4" t="s">
        <v>23</v>
      </c>
      <c r="BS8" s="5" t="s">
        <v>27</v>
      </c>
      <c r="BT8" s="4" t="s">
        <v>23</v>
      </c>
      <c r="BU8" s="5" t="s">
        <v>22</v>
      </c>
      <c r="BV8" s="4" t="s">
        <v>23</v>
      </c>
      <c r="BW8" s="84"/>
      <c r="BX8" s="5" t="s">
        <v>27</v>
      </c>
      <c r="BY8" s="4" t="s">
        <v>23</v>
      </c>
      <c r="BZ8" s="5" t="s">
        <v>22</v>
      </c>
      <c r="CA8" s="4" t="s">
        <v>23</v>
      </c>
      <c r="CB8" s="5" t="s">
        <v>27</v>
      </c>
      <c r="CC8" s="4" t="s">
        <v>23</v>
      </c>
      <c r="CD8" s="5" t="s">
        <v>22</v>
      </c>
      <c r="CE8" s="4" t="s">
        <v>23</v>
      </c>
      <c r="CF8" s="5" t="s">
        <v>27</v>
      </c>
      <c r="CG8" s="4" t="s">
        <v>23</v>
      </c>
      <c r="CH8" s="5" t="s">
        <v>22</v>
      </c>
      <c r="CI8" s="4" t="s">
        <v>23</v>
      </c>
      <c r="CJ8" s="5" t="s">
        <v>27</v>
      </c>
      <c r="CK8" s="4" t="s">
        <v>23</v>
      </c>
      <c r="CL8" s="5" t="s">
        <v>22</v>
      </c>
      <c r="CM8" s="4" t="s">
        <v>23</v>
      </c>
      <c r="CN8" s="5" t="s">
        <v>27</v>
      </c>
      <c r="CO8" s="4" t="s">
        <v>23</v>
      </c>
      <c r="CP8" s="5" t="s">
        <v>22</v>
      </c>
      <c r="CQ8" s="4" t="s">
        <v>23</v>
      </c>
      <c r="CR8" s="5" t="s">
        <v>27</v>
      </c>
      <c r="CS8" s="4" t="s">
        <v>23</v>
      </c>
      <c r="CT8" s="5" t="s">
        <v>22</v>
      </c>
      <c r="CU8" s="4" t="s">
        <v>23</v>
      </c>
      <c r="CV8" s="5" t="s">
        <v>27</v>
      </c>
      <c r="CW8" s="4" t="s">
        <v>23</v>
      </c>
      <c r="CX8" s="5" t="s">
        <v>22</v>
      </c>
      <c r="CY8" s="4" t="s">
        <v>23</v>
      </c>
      <c r="CZ8" s="5" t="s">
        <v>27</v>
      </c>
      <c r="DA8" s="4" t="s">
        <v>23</v>
      </c>
      <c r="DB8" s="5" t="s">
        <v>22</v>
      </c>
      <c r="DC8" s="4" t="s">
        <v>23</v>
      </c>
      <c r="DD8" s="5" t="s">
        <v>27</v>
      </c>
      <c r="DE8" s="4" t="s">
        <v>23</v>
      </c>
      <c r="DF8" s="5" t="s">
        <v>22</v>
      </c>
      <c r="DG8" s="4" t="s">
        <v>23</v>
      </c>
      <c r="DH8" s="5" t="s">
        <v>27</v>
      </c>
      <c r="DI8" s="4" t="s">
        <v>23</v>
      </c>
      <c r="DJ8" s="5" t="s">
        <v>22</v>
      </c>
      <c r="DK8" s="4" t="s">
        <v>23</v>
      </c>
      <c r="DL8" s="5" t="s">
        <v>27</v>
      </c>
      <c r="DM8" s="4" t="s">
        <v>23</v>
      </c>
      <c r="DN8" s="5" t="s">
        <v>22</v>
      </c>
      <c r="DO8" s="4" t="s">
        <v>23</v>
      </c>
      <c r="DP8" s="5" t="s">
        <v>27</v>
      </c>
      <c r="DQ8" s="4" t="s">
        <v>23</v>
      </c>
      <c r="DR8" s="5" t="s">
        <v>22</v>
      </c>
      <c r="DS8" s="4" t="s">
        <v>23</v>
      </c>
      <c r="DT8" s="5" t="s">
        <v>27</v>
      </c>
      <c r="DU8" s="4" t="s">
        <v>23</v>
      </c>
      <c r="DV8" s="5" t="s">
        <v>22</v>
      </c>
      <c r="DW8" s="4" t="s">
        <v>23</v>
      </c>
      <c r="DX8" s="5" t="s">
        <v>27</v>
      </c>
      <c r="DY8" s="4" t="s">
        <v>23</v>
      </c>
      <c r="DZ8" s="5" t="s">
        <v>22</v>
      </c>
      <c r="EA8" s="4" t="s">
        <v>23</v>
      </c>
      <c r="EB8" s="5" t="s">
        <v>27</v>
      </c>
      <c r="EC8" s="4" t="s">
        <v>23</v>
      </c>
      <c r="ED8" s="5" t="s">
        <v>22</v>
      </c>
      <c r="EE8" s="4" t="s">
        <v>23</v>
      </c>
      <c r="EF8" s="5" t="s">
        <v>27</v>
      </c>
      <c r="EG8" s="4" t="s">
        <v>23</v>
      </c>
      <c r="EH8" s="5" t="s">
        <v>22</v>
      </c>
      <c r="EI8" s="4" t="s">
        <v>23</v>
      </c>
      <c r="EJ8" s="5" t="s">
        <v>27</v>
      </c>
      <c r="EK8" s="22" t="s">
        <v>22</v>
      </c>
    </row>
    <row r="9" spans="2:141" x14ac:dyDescent="0.2">
      <c r="B9" s="28" t="s">
        <v>1</v>
      </c>
      <c r="C9">
        <v>13769</v>
      </c>
      <c r="D9" s="152">
        <f>SUM(C9/G9)-100%</f>
        <v>2.8227914270778864E-2</v>
      </c>
      <c r="E9">
        <v>242</v>
      </c>
      <c r="F9" s="154">
        <f t="shared" ref="F9:F33" si="0">SUM(E9/I9)-100%</f>
        <v>0</v>
      </c>
      <c r="G9">
        <v>13391</v>
      </c>
      <c r="H9" s="153">
        <f t="shared" ref="H9:H36" si="1">SUM(G9/K9)-100%</f>
        <v>2.1745765298336606E-2</v>
      </c>
      <c r="I9">
        <v>242</v>
      </c>
      <c r="J9" s="152">
        <f t="shared" ref="J9:J33" si="2">SUM(I9/M9)-100%</f>
        <v>8.3333333333333037E-3</v>
      </c>
      <c r="K9">
        <v>13106</v>
      </c>
      <c r="L9" s="153">
        <f t="shared" ref="L9:L36" si="3">SUM(K9/O9)-100%</f>
        <v>3.5638087712366762E-2</v>
      </c>
      <c r="M9">
        <v>240</v>
      </c>
      <c r="N9" s="153">
        <f t="shared" ref="N9:N33" si="4">SUM(M9/Q9)-100%</f>
        <v>4.1841004184099972E-3</v>
      </c>
      <c r="O9">
        <v>12655</v>
      </c>
      <c r="P9" s="7">
        <f t="shared" ref="P9:P33" si="5">SUM(K9/S9)-100%</f>
        <v>6.8046613967891689E-2</v>
      </c>
      <c r="Q9">
        <v>239</v>
      </c>
      <c r="R9" s="30">
        <f t="shared" ref="R9:R33" si="6">SUM(Q9/U9)-100%</f>
        <v>1.7021276595744705E-2</v>
      </c>
      <c r="S9">
        <v>12271</v>
      </c>
      <c r="T9" s="30">
        <f t="shared" ref="T9:T36" si="7">SUM(S9/W9)-100%</f>
        <v>3.6139491682850577E-2</v>
      </c>
      <c r="U9">
        <v>235</v>
      </c>
      <c r="V9" s="24">
        <f t="shared" ref="V9:V33" si="8">SUM(U9/Y9)-100%</f>
        <v>4.4444444444444509E-2</v>
      </c>
      <c r="W9">
        <v>11843</v>
      </c>
      <c r="X9" s="24">
        <f t="shared" ref="X9:X36" si="9">SUM(W9/AA9)-100%</f>
        <v>4.0411139418430997E-2</v>
      </c>
      <c r="Y9">
        <v>225</v>
      </c>
      <c r="Z9" s="32">
        <f t="shared" ref="Z9:Z33" si="10">SUM(Y9/AC9)-100%</f>
        <v>3.6866359447004671E-2</v>
      </c>
      <c r="AA9">
        <v>11383</v>
      </c>
      <c r="AB9" s="32">
        <f t="shared" ref="AB9:AB36" si="11">SUM(AA9/AE9)-100%</f>
        <v>2.5680302757253637E-2</v>
      </c>
      <c r="AC9">
        <v>217</v>
      </c>
      <c r="AD9" s="7">
        <f t="shared" ref="AD9:AD33" si="12">SUM(AC9/AG9)-100%</f>
        <v>1.4018691588784993E-2</v>
      </c>
      <c r="AE9">
        <v>11098</v>
      </c>
      <c r="AF9" s="7">
        <f t="shared" ref="AF9:AF36" si="13">SUM(AE9/AI9)-100%</f>
        <v>1.975558210052375E-2</v>
      </c>
      <c r="AG9">
        <v>214</v>
      </c>
      <c r="AH9" s="30">
        <f t="shared" ref="AH9:AH33" si="14">SUM(AG9/AK9)-100%</f>
        <v>1.4218009478673022E-2</v>
      </c>
      <c r="AI9">
        <v>10883</v>
      </c>
      <c r="AJ9" s="7">
        <f t="shared" ref="AJ9:AJ36" si="15">SUM(AI9/AM9)-100%</f>
        <v>2.1110902608369342E-2</v>
      </c>
      <c r="AK9">
        <f>199+12</f>
        <v>211</v>
      </c>
      <c r="AL9" s="32">
        <f t="shared" ref="AL9:AL33" si="16">SUM(AK9/AO9)-100%</f>
        <v>1.9323671497584627E-2</v>
      </c>
      <c r="AM9">
        <v>10658</v>
      </c>
      <c r="AN9" s="7">
        <f t="shared" ref="AN9:AN36" si="17">SUM(AM9/AQ9)-100%</f>
        <v>2.4610651797731142E-2</v>
      </c>
      <c r="AO9">
        <v>207</v>
      </c>
      <c r="AP9" s="30">
        <f t="shared" ref="AP9:AP33" si="18">SUM(AO9/AS9)-100%</f>
        <v>6.1538461538461542E-2</v>
      </c>
      <c r="AQ9">
        <v>10402</v>
      </c>
      <c r="AR9" s="30">
        <f t="shared" ref="AR9:AR36" si="19">SUM(AQ9/AU9)-100%</f>
        <v>4.0512153646093729E-2</v>
      </c>
      <c r="AS9">
        <v>195</v>
      </c>
      <c r="AT9" s="32">
        <f t="shared" ref="AT9:AT33" si="20">SUM(AS9/AW9)-100%</f>
        <v>7.7348066298342566E-2</v>
      </c>
      <c r="AU9">
        <v>9997</v>
      </c>
      <c r="AV9" s="32">
        <f t="shared" ref="AV9:AV36" si="21">SUM(AU9/AY9)-100%</f>
        <v>4.4073107049608318E-2</v>
      </c>
      <c r="AW9">
        <v>181</v>
      </c>
      <c r="AX9" s="30">
        <f t="shared" ref="AX9:AX33" si="22">SUM(AW9/BA9)-100%</f>
        <v>4.022988505747116E-2</v>
      </c>
      <c r="AY9">
        <v>9575</v>
      </c>
      <c r="AZ9" s="7">
        <f t="shared" ref="AZ9:AZ36" si="23">SUM(AY9/BC9)-100%</f>
        <v>3.1122119319405561E-2</v>
      </c>
      <c r="BA9">
        <v>174</v>
      </c>
      <c r="BB9" s="30">
        <f t="shared" ref="BB9:BB33" si="24">SUM(BA9/BE9)-100%</f>
        <v>4.1916167664670656E-2</v>
      </c>
      <c r="BC9">
        <v>9286</v>
      </c>
      <c r="BD9" s="7">
        <f t="shared" ref="BD9:BD36" si="25">SUM(BC9/BG9)-100%</f>
        <v>5.3431650595575642E-2</v>
      </c>
      <c r="BE9">
        <v>167</v>
      </c>
      <c r="BF9" s="32">
        <f t="shared" ref="BF9:BF33" si="26">SUM(BE9/BI9)-100%</f>
        <v>5.031446540880502E-2</v>
      </c>
      <c r="BG9">
        <v>8815</v>
      </c>
      <c r="BH9" s="30">
        <f t="shared" ref="BH9:BH36" si="27">SUM(BG9/BK9)-100%</f>
        <v>9.0155824882512947E-2</v>
      </c>
      <c r="BI9">
        <v>159</v>
      </c>
      <c r="BJ9" s="7">
        <f>SUM(BI9/BM9)-100%</f>
        <v>3.2467532467532534E-2</v>
      </c>
      <c r="BK9">
        <v>8086</v>
      </c>
      <c r="BL9" s="32">
        <f t="shared" ref="BL9:BL36" si="28">SUM(BK9/BO9)-100%</f>
        <v>0.13567415730337085</v>
      </c>
      <c r="BM9">
        <v>154</v>
      </c>
      <c r="BN9" s="7">
        <f>SUM(BM9/BQ9)-100%</f>
        <v>5.4794520547945202E-2</v>
      </c>
      <c r="BO9">
        <v>7120</v>
      </c>
      <c r="BP9" s="30">
        <f t="shared" ref="BP9:BP36" si="29">SUM(BO9/BS9)-100%</f>
        <v>0.10336277700294438</v>
      </c>
      <c r="BQ9">
        <v>146</v>
      </c>
      <c r="BR9" s="7">
        <f>SUM(BQ9/BU9)-100%</f>
        <v>9.7744360902255689E-2</v>
      </c>
      <c r="BS9">
        <v>6453</v>
      </c>
      <c r="BT9" s="24">
        <f t="shared" ref="BT9:BT36" si="30">SUM(BS9/BX9)-100%</f>
        <v>0.18316831683168311</v>
      </c>
      <c r="BU9">
        <v>133</v>
      </c>
      <c r="BV9" s="30">
        <f>SUM(BU9/BZ9)-100%</f>
        <v>0.13675213675213671</v>
      </c>
      <c r="BW9" s="82"/>
      <c r="BX9">
        <v>5454</v>
      </c>
      <c r="BY9" s="24">
        <f t="shared" ref="BY9:BY38" si="31">SUM(BX9/CB9)-100%</f>
        <v>0.14172074523759681</v>
      </c>
      <c r="BZ9">
        <v>117</v>
      </c>
      <c r="CA9" s="24">
        <f t="shared" ref="CA9:CA32" si="32">SUM(BZ9/CD9)-100%</f>
        <v>0.14705882352941169</v>
      </c>
      <c r="CB9">
        <v>4777</v>
      </c>
      <c r="CC9" s="32">
        <f t="shared" ref="CC9:CC38" si="33">SUM(CB9/CF9)-100%</f>
        <v>9.9171652093879459E-2</v>
      </c>
      <c r="CD9">
        <v>102</v>
      </c>
      <c r="CE9" s="32">
        <f t="shared" ref="CE9:CE32" si="34">SUM(CD9/CH9)-100%</f>
        <v>7.3684210526315796E-2</v>
      </c>
      <c r="CF9">
        <v>4346</v>
      </c>
      <c r="CG9" s="30">
        <f t="shared" ref="CG9:CG38" si="35">SUM(CF9/CJ9)-100%</f>
        <v>8.4331337325349365E-2</v>
      </c>
      <c r="CH9" s="6">
        <v>95</v>
      </c>
      <c r="CI9" s="30">
        <f t="shared" ref="CI9:CI32" si="36">SUM(CH9/CL9)-100%</f>
        <v>2.1505376344086002E-2</v>
      </c>
      <c r="CJ9">
        <v>4008</v>
      </c>
      <c r="CK9" s="24">
        <f t="shared" ref="CK9:CK38" si="37">SUM(CJ9/CN9)-100%</f>
        <v>0.15537618910348794</v>
      </c>
      <c r="CL9">
        <v>93</v>
      </c>
      <c r="CM9" s="32">
        <f t="shared" ref="CM9:CM32" si="38">SUM(CL9/CP9)-100%</f>
        <v>0.29166666666666674</v>
      </c>
      <c r="CN9">
        <v>3469</v>
      </c>
      <c r="CO9" s="32">
        <f t="shared" ref="CO9:CO38" si="39">SUM(CN9/CR9)-100%</f>
        <v>0.15134417524062393</v>
      </c>
      <c r="CP9">
        <v>72</v>
      </c>
      <c r="CQ9" s="7">
        <f t="shared" ref="CQ9:CQ32" si="40">SUM(CP9/CT9)-100%</f>
        <v>1.4084507042253502E-2</v>
      </c>
      <c r="CR9">
        <v>3013</v>
      </c>
      <c r="CS9" s="30">
        <f t="shared" ref="CS9:CS38" si="41">SUM(CR9/CV9)-100%</f>
        <v>0.13655224443606184</v>
      </c>
      <c r="CT9">
        <v>71</v>
      </c>
      <c r="CU9" s="7">
        <f t="shared" ref="CU9:CU32" si="42">SUM(CT9/CX9)-100%</f>
        <v>1.4285714285714235E-2</v>
      </c>
      <c r="CV9">
        <v>2651</v>
      </c>
      <c r="CW9" s="24">
        <f t="shared" ref="CW9:CW38" si="43">SUM(CV9/CZ9)-100%</f>
        <v>0.17197170645446502</v>
      </c>
      <c r="CX9">
        <v>70</v>
      </c>
      <c r="CY9" s="7">
        <f t="shared" ref="CY9:CY32" si="44">SUM(CX9/DB9)-100%</f>
        <v>1.449275362318847E-2</v>
      </c>
      <c r="CZ9">
        <v>2262</v>
      </c>
      <c r="DA9" s="32">
        <f t="shared" ref="DA9:DA38" si="45">SUM(CZ9/DD9)-100%</f>
        <v>0.1689922480620154</v>
      </c>
      <c r="DB9">
        <v>69</v>
      </c>
      <c r="DC9" s="26">
        <f t="shared" ref="DC9:DC32" si="46">SUM(DB9/DF9)-100%</f>
        <v>4.5454545454545414E-2</v>
      </c>
      <c r="DD9">
        <v>1935</v>
      </c>
      <c r="DE9" s="30">
        <f t="shared" ref="DE9:DE37" si="47">SUM(DD9/DH9)-100%</f>
        <v>0.15384615384615374</v>
      </c>
      <c r="DF9">
        <v>66</v>
      </c>
      <c r="DG9" s="61">
        <f t="shared" ref="DG9:DG32" si="48">SUM(DF9/DJ9)-100%</f>
        <v>0.32000000000000006</v>
      </c>
      <c r="DH9">
        <v>1677</v>
      </c>
      <c r="DI9" s="32">
        <f t="shared" ref="DI9:DI37" si="49">SUM(DH9/DL9)-100%</f>
        <v>0.21963636363636363</v>
      </c>
      <c r="DJ9">
        <v>50</v>
      </c>
      <c r="DK9" s="26">
        <f t="shared" ref="DK9:DK32" si="50">SUM(DJ9/DN9)-100%</f>
        <v>6.3829787234042534E-2</v>
      </c>
      <c r="DL9">
        <v>1375</v>
      </c>
      <c r="DM9" s="30">
        <f t="shared" ref="DM9:DM37" si="51">SUM(DL9/DP9)-100%</f>
        <v>0.10088070456365084</v>
      </c>
      <c r="DN9">
        <v>47</v>
      </c>
      <c r="DO9" s="24">
        <f>SUM(DN9/DR9)-100%</f>
        <v>0.14634146341463405</v>
      </c>
      <c r="DP9" s="23">
        <v>1249</v>
      </c>
      <c r="DQ9" s="24">
        <f t="shared" ref="DQ9:DQ37" si="52">SUM(DP9/DT9)-100%</f>
        <v>0.23054187192118225</v>
      </c>
      <c r="DR9" s="23">
        <v>41</v>
      </c>
      <c r="DS9" s="24">
        <f>SUM(DR9/DV9)-100%</f>
        <v>0.13888888888888884</v>
      </c>
      <c r="DT9" s="25">
        <v>1015</v>
      </c>
      <c r="DU9" s="24">
        <f>SUM(DT9/DX9)-100%</f>
        <v>0.16800920598388958</v>
      </c>
      <c r="DV9" s="25">
        <v>36</v>
      </c>
      <c r="DW9" s="32">
        <f>SUM(DV9/DZ9)-100%</f>
        <v>9.0909090909090828E-2</v>
      </c>
      <c r="DX9" s="6">
        <v>869</v>
      </c>
      <c r="DY9" s="7">
        <f>SUM(DX9/EB9)-100%</f>
        <v>9.0338770388958656E-2</v>
      </c>
      <c r="DZ9" s="6">
        <v>33</v>
      </c>
      <c r="EA9" s="7">
        <f>SUM(DZ9/ED9)-100%</f>
        <v>0</v>
      </c>
      <c r="EB9" s="6">
        <v>797</v>
      </c>
      <c r="EC9" s="30">
        <f t="shared" ref="EC9:EC33" si="53">SUM(EB9/EF9)-(100%)</f>
        <v>0.15007215007215002</v>
      </c>
      <c r="ED9" s="6">
        <v>33</v>
      </c>
      <c r="EE9" s="30">
        <f t="shared" ref="EE9:EE33" si="54">SUM(ED9/EH9)-(100%)</f>
        <v>0.13793103448275867</v>
      </c>
      <c r="EF9" s="6">
        <v>693</v>
      </c>
      <c r="EG9" s="32">
        <f>SUM(EF9/EJ9)-100%</f>
        <v>0.21792618629173988</v>
      </c>
      <c r="EH9" s="6">
        <v>29</v>
      </c>
      <c r="EI9" s="32">
        <f>SUM(EH9/EK9)-100%</f>
        <v>0.20833333333333326</v>
      </c>
      <c r="EJ9" s="6">
        <v>569</v>
      </c>
      <c r="EK9" s="16">
        <v>24</v>
      </c>
    </row>
    <row r="10" spans="2:141" x14ac:dyDescent="0.2">
      <c r="B10" s="162" t="s">
        <v>25</v>
      </c>
      <c r="C10">
        <v>2547</v>
      </c>
      <c r="D10" s="152">
        <f t="shared" ref="D10:D32" si="55">SUM(C10/G10)-100%</f>
        <v>1.2321144674085849E-2</v>
      </c>
      <c r="E10">
        <v>87</v>
      </c>
      <c r="F10" s="152">
        <f t="shared" si="0"/>
        <v>2.3529411764705799E-2</v>
      </c>
      <c r="G10">
        <v>2516</v>
      </c>
      <c r="H10" s="153">
        <f t="shared" si="1"/>
        <v>1.0036130068245663E-2</v>
      </c>
      <c r="I10">
        <v>85</v>
      </c>
      <c r="J10" s="153">
        <f t="shared" si="2"/>
        <v>0</v>
      </c>
      <c r="K10">
        <v>2491</v>
      </c>
      <c r="L10" s="153">
        <f t="shared" si="3"/>
        <v>1.136825010150222E-2</v>
      </c>
      <c r="M10">
        <v>85</v>
      </c>
      <c r="N10" s="153">
        <f t="shared" si="4"/>
        <v>0</v>
      </c>
      <c r="O10">
        <v>2463</v>
      </c>
      <c r="P10" s="7">
        <f t="shared" si="5"/>
        <v>2.6370004120313206E-2</v>
      </c>
      <c r="Q10">
        <v>85</v>
      </c>
      <c r="R10" s="30">
        <f t="shared" si="6"/>
        <v>0</v>
      </c>
      <c r="S10">
        <v>2427</v>
      </c>
      <c r="T10" s="30">
        <f t="shared" si="7"/>
        <v>1.9747899159663795E-2</v>
      </c>
      <c r="U10">
        <v>85</v>
      </c>
      <c r="V10" s="24">
        <f t="shared" si="8"/>
        <v>4.9382716049382713E-2</v>
      </c>
      <c r="W10">
        <v>2380</v>
      </c>
      <c r="X10" s="30">
        <f t="shared" si="9"/>
        <v>2.8077753779697678E-2</v>
      </c>
      <c r="Y10">
        <v>81</v>
      </c>
      <c r="Z10" s="24">
        <f t="shared" si="10"/>
        <v>2.5316455696202445E-2</v>
      </c>
      <c r="AA10">
        <v>2315</v>
      </c>
      <c r="AB10" s="24">
        <f t="shared" si="11"/>
        <v>4.467509025270755E-2</v>
      </c>
      <c r="AC10">
        <v>79</v>
      </c>
      <c r="AD10" s="32">
        <f t="shared" si="12"/>
        <v>1.2820512820512775E-2</v>
      </c>
      <c r="AE10">
        <v>2216</v>
      </c>
      <c r="AF10" s="32">
        <f t="shared" si="13"/>
        <v>3.4547152194211117E-2</v>
      </c>
      <c r="AG10">
        <v>78</v>
      </c>
      <c r="AH10" s="7">
        <f t="shared" si="14"/>
        <v>0</v>
      </c>
      <c r="AI10">
        <v>2142</v>
      </c>
      <c r="AJ10" s="7">
        <f t="shared" si="15"/>
        <v>1.4684983420180098E-2</v>
      </c>
      <c r="AK10">
        <v>78</v>
      </c>
      <c r="AL10" s="7">
        <f t="shared" si="16"/>
        <v>0</v>
      </c>
      <c r="AM10">
        <v>2111</v>
      </c>
      <c r="AN10" s="30">
        <f t="shared" si="17"/>
        <v>3.3284385707293307E-2</v>
      </c>
      <c r="AO10">
        <v>78</v>
      </c>
      <c r="AP10" s="30">
        <f t="shared" si="18"/>
        <v>1.298701298701288E-2</v>
      </c>
      <c r="AQ10">
        <v>2043</v>
      </c>
      <c r="AR10" s="24">
        <f t="shared" si="19"/>
        <v>4.9306625577812069E-2</v>
      </c>
      <c r="AS10">
        <v>77</v>
      </c>
      <c r="AT10" s="32">
        <f t="shared" si="20"/>
        <v>2.6666666666666616E-2</v>
      </c>
      <c r="AU10">
        <v>1947</v>
      </c>
      <c r="AV10" s="24">
        <f t="shared" si="21"/>
        <v>3.839999999999999E-2</v>
      </c>
      <c r="AW10">
        <v>75</v>
      </c>
      <c r="AX10" s="30">
        <f t="shared" si="22"/>
        <v>1.3513513513513598E-2</v>
      </c>
      <c r="AY10">
        <v>1875</v>
      </c>
      <c r="AZ10" s="32">
        <f t="shared" si="23"/>
        <v>3.6484245439469376E-2</v>
      </c>
      <c r="BA10">
        <v>74</v>
      </c>
      <c r="BB10" s="32">
        <f t="shared" si="24"/>
        <v>5.7142857142857162E-2</v>
      </c>
      <c r="BC10">
        <v>1809</v>
      </c>
      <c r="BD10" s="7">
        <f t="shared" si="25"/>
        <v>2.6674233825198623E-2</v>
      </c>
      <c r="BE10">
        <v>70</v>
      </c>
      <c r="BF10" s="7">
        <f t="shared" si="26"/>
        <v>0</v>
      </c>
      <c r="BG10">
        <v>1762</v>
      </c>
      <c r="BH10" s="30">
        <f t="shared" si="27"/>
        <v>2.6806526806526731E-2</v>
      </c>
      <c r="BI10">
        <v>70</v>
      </c>
      <c r="BJ10" s="7">
        <f t="shared" ref="BJ10:BJ33" si="56">SUM(BI10/BM10)-100%</f>
        <v>1.449275362318847E-2</v>
      </c>
      <c r="BK10">
        <v>1716</v>
      </c>
      <c r="BL10" s="24">
        <f t="shared" si="28"/>
        <v>7.2500000000000009E-2</v>
      </c>
      <c r="BM10">
        <v>69</v>
      </c>
      <c r="BN10" s="7">
        <f t="shared" ref="BN10:BN32" si="57">SUM(BM10/BQ10)-100%</f>
        <v>1.4705882352941124E-2</v>
      </c>
      <c r="BO10">
        <v>1600</v>
      </c>
      <c r="BP10" s="24">
        <f t="shared" si="29"/>
        <v>6.4537591483699197E-2</v>
      </c>
      <c r="BQ10">
        <v>68</v>
      </c>
      <c r="BR10" s="30">
        <f t="shared" ref="BR10:BR33" si="58">SUM(BQ10/BU10)-100%</f>
        <v>3.0303030303030276E-2</v>
      </c>
      <c r="BS10">
        <v>1503</v>
      </c>
      <c r="BT10" s="24">
        <f t="shared" si="30"/>
        <v>4.5201668984701016E-2</v>
      </c>
      <c r="BU10">
        <v>66</v>
      </c>
      <c r="BV10" s="24">
        <f t="shared" ref="BV10:BV33" si="59">SUM(BU10/BZ10)-100%</f>
        <v>0.1785714285714286</v>
      </c>
      <c r="BW10" s="82"/>
      <c r="BX10">
        <v>1438</v>
      </c>
      <c r="BY10" s="32">
        <f t="shared" si="31"/>
        <v>4.3541364296081353E-2</v>
      </c>
      <c r="BZ10">
        <v>56</v>
      </c>
      <c r="CA10" s="24">
        <f t="shared" si="32"/>
        <v>3.7037037037036979E-2</v>
      </c>
      <c r="CB10">
        <v>1378</v>
      </c>
      <c r="CC10" s="7">
        <f t="shared" si="33"/>
        <v>3.1437125748503103E-2</v>
      </c>
      <c r="CD10">
        <v>54</v>
      </c>
      <c r="CE10" s="32">
        <f t="shared" si="34"/>
        <v>1.8867924528301883E-2</v>
      </c>
      <c r="CF10">
        <v>1336</v>
      </c>
      <c r="CG10" s="7">
        <f t="shared" si="35"/>
        <v>7.3092369477911756E-2</v>
      </c>
      <c r="CH10" s="6">
        <v>53</v>
      </c>
      <c r="CI10" s="30">
        <f t="shared" si="36"/>
        <v>0</v>
      </c>
      <c r="CJ10">
        <v>1245</v>
      </c>
      <c r="CK10" s="30">
        <f t="shared" si="37"/>
        <v>7.3275862068965525E-2</v>
      </c>
      <c r="CL10">
        <v>53</v>
      </c>
      <c r="CM10" s="32">
        <f t="shared" si="38"/>
        <v>3.9215686274509887E-2</v>
      </c>
      <c r="CN10">
        <v>1160</v>
      </c>
      <c r="CO10" s="32">
        <f t="shared" si="39"/>
        <v>0.10161443494776834</v>
      </c>
      <c r="CP10">
        <v>51</v>
      </c>
      <c r="CQ10" s="7">
        <f t="shared" si="40"/>
        <v>2.0000000000000018E-2</v>
      </c>
      <c r="CR10">
        <v>1053</v>
      </c>
      <c r="CS10" s="30">
        <f t="shared" si="41"/>
        <v>6.578947368421062E-2</v>
      </c>
      <c r="CT10">
        <v>50</v>
      </c>
      <c r="CU10" s="30">
        <f t="shared" si="42"/>
        <v>6.3829787234042534E-2</v>
      </c>
      <c r="CV10">
        <v>988</v>
      </c>
      <c r="CW10" s="32">
        <f t="shared" si="43"/>
        <v>0.1875</v>
      </c>
      <c r="CX10">
        <v>47</v>
      </c>
      <c r="CY10" s="61">
        <f t="shared" si="44"/>
        <v>9.3023255813953432E-2</v>
      </c>
      <c r="CZ10">
        <v>832</v>
      </c>
      <c r="DA10" s="7">
        <f t="shared" si="45"/>
        <v>0.10198675496688736</v>
      </c>
      <c r="DB10">
        <v>43</v>
      </c>
      <c r="DC10" s="26">
        <f t="shared" si="46"/>
        <v>4.8780487804878092E-2</v>
      </c>
      <c r="DD10">
        <v>755</v>
      </c>
      <c r="DE10" s="30">
        <f t="shared" si="47"/>
        <v>0.20607028753993606</v>
      </c>
      <c r="DF10">
        <v>41</v>
      </c>
      <c r="DG10" s="24">
        <f t="shared" si="48"/>
        <v>0.20588235294117641</v>
      </c>
      <c r="DH10">
        <v>626</v>
      </c>
      <c r="DI10" s="32">
        <f t="shared" si="49"/>
        <v>0.22265625</v>
      </c>
      <c r="DJ10">
        <v>34</v>
      </c>
      <c r="DK10" s="32">
        <f t="shared" si="50"/>
        <v>6.25E-2</v>
      </c>
      <c r="DL10">
        <v>512</v>
      </c>
      <c r="DM10" s="30">
        <f t="shared" si="51"/>
        <v>0.13274336283185839</v>
      </c>
      <c r="DN10">
        <v>32</v>
      </c>
      <c r="DO10" s="7">
        <f t="shared" ref="DO10:DO32" si="60">SUM(DN10/DR10)-100%</f>
        <v>3.2258064516129004E-2</v>
      </c>
      <c r="DP10" s="9">
        <v>452</v>
      </c>
      <c r="DQ10" s="24">
        <f t="shared" si="52"/>
        <v>0.26256983240223453</v>
      </c>
      <c r="DR10" s="9">
        <v>31</v>
      </c>
      <c r="DS10" s="26">
        <f t="shared" ref="DS10:DS32" si="61">SUM(DR10/DV10)-100%</f>
        <v>6.8965517241379226E-2</v>
      </c>
      <c r="DT10" s="25">
        <v>358</v>
      </c>
      <c r="DU10" s="24">
        <f t="shared" ref="DU10:DU32" si="62">SUM(DT10/DX10)-100%</f>
        <v>0.14743589743589736</v>
      </c>
      <c r="DV10" s="25">
        <v>29</v>
      </c>
      <c r="DW10" s="32">
        <f t="shared" ref="DW10:DY33" si="63">SUM(DV10/DZ10)-100%</f>
        <v>0.20833333333333326</v>
      </c>
      <c r="DX10" s="6">
        <v>312</v>
      </c>
      <c r="DY10" s="7">
        <f t="shared" si="63"/>
        <v>4.6979865771812124E-2</v>
      </c>
      <c r="DZ10" s="6">
        <v>24</v>
      </c>
      <c r="EA10" s="27">
        <f>SUM(DZ10/ED10)-100%</f>
        <v>9.0909090909090828E-2</v>
      </c>
      <c r="EB10" s="6">
        <v>298</v>
      </c>
      <c r="EC10" s="26">
        <f t="shared" si="53"/>
        <v>0.29565217391304355</v>
      </c>
      <c r="ED10" s="6">
        <v>22</v>
      </c>
      <c r="EE10" s="24">
        <f t="shared" si="54"/>
        <v>0.15789473684210531</v>
      </c>
      <c r="EF10" s="6">
        <v>230</v>
      </c>
      <c r="EG10" s="32">
        <f t="shared" ref="EG10:EG33" si="64">SUM(EF10/EJ10)-100%</f>
        <v>0.3772455089820359</v>
      </c>
      <c r="EH10" s="6">
        <v>19</v>
      </c>
      <c r="EI10" s="32">
        <f>SUM(EH10/EK10)-100%</f>
        <v>5.555555555555558E-2</v>
      </c>
      <c r="EJ10" s="6">
        <v>167</v>
      </c>
      <c r="EK10" s="16">
        <v>18</v>
      </c>
    </row>
    <row r="11" spans="2:141" x14ac:dyDescent="0.2">
      <c r="B11" s="28" t="s">
        <v>2</v>
      </c>
      <c r="C11">
        <v>2891</v>
      </c>
      <c r="D11" s="152">
        <f t="shared" si="55"/>
        <v>4.4436416184971073E-2</v>
      </c>
      <c r="E11">
        <v>109</v>
      </c>
      <c r="F11" s="154">
        <f t="shared" si="0"/>
        <v>9.2592592592593004E-3</v>
      </c>
      <c r="G11">
        <v>2768</v>
      </c>
      <c r="H11" s="153">
        <f t="shared" si="1"/>
        <v>3.5928143712574911E-2</v>
      </c>
      <c r="I11">
        <v>108</v>
      </c>
      <c r="J11" s="152">
        <f t="shared" si="2"/>
        <v>2.857142857142847E-2</v>
      </c>
      <c r="K11">
        <v>2672</v>
      </c>
      <c r="L11" s="153">
        <f t="shared" si="3"/>
        <v>3.7267080745341685E-2</v>
      </c>
      <c r="M11">
        <v>105</v>
      </c>
      <c r="N11" s="153">
        <f t="shared" si="4"/>
        <v>0</v>
      </c>
      <c r="O11">
        <v>2576</v>
      </c>
      <c r="P11" s="7">
        <f t="shared" si="5"/>
        <v>6.0317460317460325E-2</v>
      </c>
      <c r="Q11">
        <v>105</v>
      </c>
      <c r="R11" s="30">
        <f t="shared" si="6"/>
        <v>9.6153846153845812E-3</v>
      </c>
      <c r="S11">
        <v>2520</v>
      </c>
      <c r="T11" s="30">
        <f t="shared" si="7"/>
        <v>4.1752790409260054E-2</v>
      </c>
      <c r="U11">
        <v>104</v>
      </c>
      <c r="V11" s="32">
        <f t="shared" si="8"/>
        <v>9.473684210526323E-2</v>
      </c>
      <c r="W11">
        <v>2419</v>
      </c>
      <c r="X11" s="24">
        <f t="shared" si="9"/>
        <v>6.1896400351185266E-2</v>
      </c>
      <c r="Y11">
        <v>95</v>
      </c>
      <c r="Z11" s="30">
        <f t="shared" si="10"/>
        <v>2.1505376344086002E-2</v>
      </c>
      <c r="AA11">
        <v>2278</v>
      </c>
      <c r="AB11" s="32">
        <f t="shared" si="11"/>
        <v>2.5202520252025185E-2</v>
      </c>
      <c r="AC11">
        <v>93</v>
      </c>
      <c r="AD11" s="32">
        <f t="shared" si="12"/>
        <v>2.19780219780219E-2</v>
      </c>
      <c r="AE11">
        <v>2222</v>
      </c>
      <c r="AF11" s="30">
        <f t="shared" si="13"/>
        <v>1.7399267399267337E-2</v>
      </c>
      <c r="AG11">
        <v>91</v>
      </c>
      <c r="AH11" s="32">
        <f t="shared" si="14"/>
        <v>1.1111111111111072E-2</v>
      </c>
      <c r="AI11">
        <v>2184</v>
      </c>
      <c r="AJ11" s="32">
        <f t="shared" si="15"/>
        <v>3.5071090047393394E-2</v>
      </c>
      <c r="AK11">
        <v>90</v>
      </c>
      <c r="AL11" s="7">
        <f t="shared" si="16"/>
        <v>0</v>
      </c>
      <c r="AM11">
        <v>2110</v>
      </c>
      <c r="AN11" s="30">
        <f t="shared" si="17"/>
        <v>1.2962073931829021E-2</v>
      </c>
      <c r="AO11">
        <v>90</v>
      </c>
      <c r="AP11" s="7">
        <f t="shared" si="18"/>
        <v>3.4482758620689724E-2</v>
      </c>
      <c r="AQ11">
        <v>2083</v>
      </c>
      <c r="AR11" s="32">
        <f t="shared" si="19"/>
        <v>2.6614095613602728E-2</v>
      </c>
      <c r="AS11">
        <v>87</v>
      </c>
      <c r="AT11" s="30">
        <f t="shared" si="20"/>
        <v>3.5714285714285809E-2</v>
      </c>
      <c r="AU11">
        <v>2029</v>
      </c>
      <c r="AV11" s="7">
        <f t="shared" si="21"/>
        <v>2.2166246851385463E-2</v>
      </c>
      <c r="AW11">
        <v>84</v>
      </c>
      <c r="AX11" s="32">
        <f t="shared" si="22"/>
        <v>6.3291139240506222E-2</v>
      </c>
      <c r="AY11">
        <v>1985</v>
      </c>
      <c r="AZ11" s="7">
        <f t="shared" si="23"/>
        <v>2.372356884992266E-2</v>
      </c>
      <c r="BA11">
        <v>79</v>
      </c>
      <c r="BB11" s="7">
        <f t="shared" si="24"/>
        <v>2.5974025974025983E-2</v>
      </c>
      <c r="BC11">
        <v>1939</v>
      </c>
      <c r="BD11" s="30">
        <f t="shared" si="25"/>
        <v>2.5925925925925908E-2</v>
      </c>
      <c r="BE11">
        <v>77</v>
      </c>
      <c r="BF11" s="7">
        <f t="shared" si="26"/>
        <v>2.6666666666666616E-2</v>
      </c>
      <c r="BG11">
        <v>1890</v>
      </c>
      <c r="BH11" s="32">
        <f t="shared" si="27"/>
        <v>0.10332749562171628</v>
      </c>
      <c r="BI11">
        <v>75</v>
      </c>
      <c r="BJ11" s="30">
        <f t="shared" si="56"/>
        <v>4.1666666666666741E-2</v>
      </c>
      <c r="BK11">
        <v>1713</v>
      </c>
      <c r="BL11" s="30">
        <f t="shared" si="28"/>
        <v>5.7407407407407351E-2</v>
      </c>
      <c r="BM11">
        <v>72</v>
      </c>
      <c r="BN11" s="32">
        <f t="shared" si="57"/>
        <v>7.4626865671641784E-2</v>
      </c>
      <c r="BO11">
        <v>1620</v>
      </c>
      <c r="BP11" s="32">
        <f t="shared" si="29"/>
        <v>0.12266112266112272</v>
      </c>
      <c r="BQ11">
        <v>67</v>
      </c>
      <c r="BR11" s="30">
        <f t="shared" si="58"/>
        <v>0</v>
      </c>
      <c r="BS11">
        <v>1443</v>
      </c>
      <c r="BT11" s="7">
        <f t="shared" si="30"/>
        <v>9.2354277062831169E-2</v>
      </c>
      <c r="BU11" s="6">
        <v>67</v>
      </c>
      <c r="BV11" s="24">
        <f t="shared" si="59"/>
        <v>9.8360655737705027E-2</v>
      </c>
      <c r="BW11" s="82"/>
      <c r="BX11" s="6">
        <v>1321</v>
      </c>
      <c r="BY11" s="30">
        <f t="shared" si="31"/>
        <v>0.19439421338155505</v>
      </c>
      <c r="BZ11" s="6">
        <v>61</v>
      </c>
      <c r="CA11" s="32">
        <f t="shared" si="32"/>
        <v>3.3898305084745672E-2</v>
      </c>
      <c r="CB11" s="6">
        <v>1106</v>
      </c>
      <c r="CC11" s="32">
        <f t="shared" si="33"/>
        <v>0.19567567567567568</v>
      </c>
      <c r="CD11" s="6">
        <v>59</v>
      </c>
      <c r="CE11" s="7">
        <f t="shared" si="34"/>
        <v>0</v>
      </c>
      <c r="CF11" s="6">
        <v>925</v>
      </c>
      <c r="CG11" s="30">
        <f t="shared" si="35"/>
        <v>6.0779816513761409E-2</v>
      </c>
      <c r="CH11" s="6">
        <v>59</v>
      </c>
      <c r="CI11" s="30">
        <f t="shared" si="36"/>
        <v>5.3571428571428603E-2</v>
      </c>
      <c r="CJ11">
        <v>872</v>
      </c>
      <c r="CK11" s="24">
        <f t="shared" si="37"/>
        <v>0.15496688741721854</v>
      </c>
      <c r="CL11">
        <v>56</v>
      </c>
      <c r="CM11" s="24">
        <f t="shared" si="38"/>
        <v>9.8039215686274606E-2</v>
      </c>
      <c r="CN11">
        <v>755</v>
      </c>
      <c r="CO11" s="24">
        <f t="shared" si="39"/>
        <v>9.2619392185238736E-2</v>
      </c>
      <c r="CP11">
        <v>51</v>
      </c>
      <c r="CQ11" s="32">
        <f t="shared" si="40"/>
        <v>6.25E-2</v>
      </c>
      <c r="CR11">
        <v>691</v>
      </c>
      <c r="CS11" s="32">
        <f t="shared" si="41"/>
        <v>7.4650077760497702E-2</v>
      </c>
      <c r="CT11">
        <v>48</v>
      </c>
      <c r="CU11" s="30">
        <f t="shared" si="42"/>
        <v>0</v>
      </c>
      <c r="CV11">
        <v>643</v>
      </c>
      <c r="CW11" s="30">
        <f t="shared" si="43"/>
        <v>5.7565789473684292E-2</v>
      </c>
      <c r="CX11">
        <v>48</v>
      </c>
      <c r="CY11" s="24">
        <f t="shared" si="44"/>
        <v>4.3478260869565188E-2</v>
      </c>
      <c r="CZ11">
        <v>608</v>
      </c>
      <c r="DA11" s="32">
        <f t="shared" si="45"/>
        <v>8.7656529516994652E-2</v>
      </c>
      <c r="DB11">
        <v>46</v>
      </c>
      <c r="DC11" s="61">
        <f t="shared" si="46"/>
        <v>2.2222222222222143E-2</v>
      </c>
      <c r="DD11">
        <v>559</v>
      </c>
      <c r="DE11" s="30">
        <f t="shared" si="47"/>
        <v>4.0968342644320366E-2</v>
      </c>
      <c r="DF11">
        <v>45</v>
      </c>
      <c r="DG11" s="26">
        <f t="shared" si="48"/>
        <v>0</v>
      </c>
      <c r="DH11">
        <v>537</v>
      </c>
      <c r="DI11" s="32">
        <f t="shared" si="49"/>
        <v>0.19333333333333336</v>
      </c>
      <c r="DJ11">
        <v>45</v>
      </c>
      <c r="DK11" s="32">
        <f t="shared" si="50"/>
        <v>0.21621621621621623</v>
      </c>
      <c r="DL11">
        <v>450</v>
      </c>
      <c r="DM11" s="7">
        <f t="shared" si="51"/>
        <v>8.9588377723970991E-2</v>
      </c>
      <c r="DN11">
        <v>37</v>
      </c>
      <c r="DO11" s="30">
        <f t="shared" si="60"/>
        <v>0</v>
      </c>
      <c r="DP11" s="29">
        <v>413</v>
      </c>
      <c r="DQ11" s="26">
        <f t="shared" si="52"/>
        <v>0.1132075471698113</v>
      </c>
      <c r="DR11" s="29">
        <v>37</v>
      </c>
      <c r="DS11" s="24">
        <f t="shared" si="61"/>
        <v>0.15625</v>
      </c>
      <c r="DT11" s="25">
        <v>371</v>
      </c>
      <c r="DU11" s="24">
        <f t="shared" si="62"/>
        <v>0.12084592145015116</v>
      </c>
      <c r="DV11" s="25">
        <v>32</v>
      </c>
      <c r="DW11" s="32">
        <f t="shared" si="63"/>
        <v>6.6666666666666652E-2</v>
      </c>
      <c r="DX11" s="6">
        <v>331</v>
      </c>
      <c r="DY11" s="7">
        <f t="shared" si="63"/>
        <v>8.169934640522869E-2</v>
      </c>
      <c r="DZ11" s="6">
        <v>30</v>
      </c>
      <c r="EA11" s="27">
        <f t="shared" ref="EA11:EA33" si="65">SUM(DZ11/ED11)-100%</f>
        <v>3.4482758620689724E-2</v>
      </c>
      <c r="EB11" s="6">
        <v>306</v>
      </c>
      <c r="EC11" s="27">
        <f t="shared" si="53"/>
        <v>0.10469314079422376</v>
      </c>
      <c r="ED11" s="6">
        <v>29</v>
      </c>
      <c r="EE11" s="24">
        <f t="shared" si="54"/>
        <v>0.15999999999999992</v>
      </c>
      <c r="EF11" s="6">
        <v>277</v>
      </c>
      <c r="EG11" s="32">
        <f t="shared" si="64"/>
        <v>0.14937759336099576</v>
      </c>
      <c r="EH11" s="6">
        <v>25</v>
      </c>
      <c r="EI11" s="32">
        <f t="shared" ref="EI11:EI32" si="66">SUM(EH11/EK11)-100%</f>
        <v>0.13636363636363646</v>
      </c>
      <c r="EJ11" s="6">
        <v>241</v>
      </c>
      <c r="EK11" s="16">
        <v>22</v>
      </c>
    </row>
    <row r="12" spans="2:141" x14ac:dyDescent="0.2">
      <c r="B12" s="28" t="s">
        <v>3</v>
      </c>
      <c r="C12">
        <v>3713</v>
      </c>
      <c r="D12" s="155">
        <f t="shared" si="55"/>
        <v>4.0639013452914874E-2</v>
      </c>
      <c r="E12">
        <v>124</v>
      </c>
      <c r="F12" s="152">
        <f t="shared" si="0"/>
        <v>3.3333333333333437E-2</v>
      </c>
      <c r="G12">
        <v>3568</v>
      </c>
      <c r="H12" s="152">
        <f t="shared" si="1"/>
        <v>2.8538483712885476E-2</v>
      </c>
      <c r="I12">
        <v>120</v>
      </c>
      <c r="J12" s="154">
        <f t="shared" si="2"/>
        <v>0</v>
      </c>
      <c r="K12">
        <v>3469</v>
      </c>
      <c r="L12" s="153">
        <f t="shared" si="3"/>
        <v>2.0894643908181187E-2</v>
      </c>
      <c r="M12">
        <v>120</v>
      </c>
      <c r="N12" s="155">
        <f t="shared" si="4"/>
        <v>3.4482758620689724E-2</v>
      </c>
      <c r="O12">
        <v>3398</v>
      </c>
      <c r="P12" s="7">
        <f t="shared" si="5"/>
        <v>3.6760310818888309E-2</v>
      </c>
      <c r="Q12">
        <v>116</v>
      </c>
      <c r="R12" s="24">
        <f t="shared" si="6"/>
        <v>2.6548672566371723E-2</v>
      </c>
      <c r="S12">
        <v>3346</v>
      </c>
      <c r="T12" s="30">
        <f t="shared" si="7"/>
        <v>1.8879415347137662E-2</v>
      </c>
      <c r="U12">
        <v>113</v>
      </c>
      <c r="V12" s="32">
        <f t="shared" si="8"/>
        <v>1.8018018018018056E-2</v>
      </c>
      <c r="W12">
        <v>3284</v>
      </c>
      <c r="X12" s="24">
        <f t="shared" si="9"/>
        <v>2.2415940224159492E-2</v>
      </c>
      <c r="Y12">
        <v>111</v>
      </c>
      <c r="Z12" s="30">
        <f t="shared" si="10"/>
        <v>9.0909090909090384E-3</v>
      </c>
      <c r="AA12">
        <v>3212</v>
      </c>
      <c r="AB12" s="32">
        <f t="shared" si="11"/>
        <v>1.7099430018999273E-2</v>
      </c>
      <c r="AC12">
        <v>110</v>
      </c>
      <c r="AD12" s="32">
        <f t="shared" si="12"/>
        <v>2.8037383177569986E-2</v>
      </c>
      <c r="AE12">
        <v>3158</v>
      </c>
      <c r="AF12" s="7">
        <f t="shared" si="13"/>
        <v>1.347881899871628E-2</v>
      </c>
      <c r="AG12">
        <v>107</v>
      </c>
      <c r="AH12" s="32">
        <f t="shared" si="14"/>
        <v>1.904761904761898E-2</v>
      </c>
      <c r="AI12">
        <v>3116</v>
      </c>
      <c r="AJ12" s="30">
        <f t="shared" si="15"/>
        <v>2.0635440550278439E-2</v>
      </c>
      <c r="AK12">
        <v>105</v>
      </c>
      <c r="AL12" s="7">
        <f t="shared" si="16"/>
        <v>0</v>
      </c>
      <c r="AM12">
        <v>3053</v>
      </c>
      <c r="AN12" s="32">
        <f t="shared" si="17"/>
        <v>2.5529056096741609E-2</v>
      </c>
      <c r="AO12">
        <v>105</v>
      </c>
      <c r="AP12" s="30">
        <f t="shared" si="18"/>
        <v>2.9411764705882248E-2</v>
      </c>
      <c r="AQ12">
        <v>2977</v>
      </c>
      <c r="AR12" s="30">
        <f t="shared" si="19"/>
        <v>2.3727647867950452E-2</v>
      </c>
      <c r="AS12">
        <v>102</v>
      </c>
      <c r="AT12" s="32">
        <f t="shared" si="20"/>
        <v>3.0303030303030276E-2</v>
      </c>
      <c r="AU12">
        <v>2908</v>
      </c>
      <c r="AV12" s="32">
        <f t="shared" si="21"/>
        <v>3.2303869364572302E-2</v>
      </c>
      <c r="AW12">
        <v>99</v>
      </c>
      <c r="AX12" s="7">
        <f t="shared" si="22"/>
        <v>2.0618556701030855E-2</v>
      </c>
      <c r="AY12">
        <v>2817</v>
      </c>
      <c r="AZ12" s="7">
        <f t="shared" si="23"/>
        <v>2.9981718464350937E-2</v>
      </c>
      <c r="BA12">
        <v>97</v>
      </c>
      <c r="BB12" s="32">
        <f t="shared" si="24"/>
        <v>5.4347826086956541E-2</v>
      </c>
      <c r="BC12">
        <v>2735</v>
      </c>
      <c r="BD12" s="7">
        <f t="shared" si="25"/>
        <v>5.8846302748741808E-2</v>
      </c>
      <c r="BE12">
        <v>92</v>
      </c>
      <c r="BF12" s="7">
        <f t="shared" si="26"/>
        <v>2.2222222222222143E-2</v>
      </c>
      <c r="BG12">
        <v>2583</v>
      </c>
      <c r="BH12" s="30">
        <f t="shared" si="27"/>
        <v>7.6249999999999929E-2</v>
      </c>
      <c r="BI12">
        <v>90</v>
      </c>
      <c r="BJ12" s="7">
        <f t="shared" si="56"/>
        <v>8.43373493975903E-2</v>
      </c>
      <c r="BK12">
        <v>2400</v>
      </c>
      <c r="BL12" s="24">
        <f t="shared" si="28"/>
        <v>8.1568273997296048E-2</v>
      </c>
      <c r="BM12">
        <v>83</v>
      </c>
      <c r="BN12" s="30">
        <f t="shared" si="57"/>
        <v>0.13698630136986312</v>
      </c>
      <c r="BO12">
        <v>2219</v>
      </c>
      <c r="BP12" s="32">
        <f t="shared" si="29"/>
        <v>7.3017408123791094E-2</v>
      </c>
      <c r="BQ12">
        <v>73</v>
      </c>
      <c r="BR12" s="32">
        <f t="shared" si="58"/>
        <v>0.17741935483870974</v>
      </c>
      <c r="BS12">
        <v>2068</v>
      </c>
      <c r="BT12" s="7">
        <f t="shared" si="30"/>
        <v>6.873385012919897E-2</v>
      </c>
      <c r="BU12" s="9">
        <v>62</v>
      </c>
      <c r="BV12" s="7">
        <f t="shared" si="59"/>
        <v>0.16981132075471694</v>
      </c>
      <c r="BW12" s="82"/>
      <c r="BX12" s="9">
        <v>1935</v>
      </c>
      <c r="BY12" s="30">
        <f t="shared" si="31"/>
        <v>9.7560975609756184E-2</v>
      </c>
      <c r="BZ12" s="9">
        <v>53</v>
      </c>
      <c r="CA12" s="30">
        <f t="shared" si="32"/>
        <v>0.26190476190476186</v>
      </c>
      <c r="CB12" s="6">
        <v>1763</v>
      </c>
      <c r="CC12" s="32">
        <f t="shared" si="33"/>
        <v>0.20095367847411438</v>
      </c>
      <c r="CD12" s="6">
        <v>42</v>
      </c>
      <c r="CE12" s="24">
        <f t="shared" si="34"/>
        <v>0.27272727272727271</v>
      </c>
      <c r="CF12" s="6">
        <v>1468</v>
      </c>
      <c r="CG12" s="30">
        <f t="shared" si="35"/>
        <v>0.19059205190592055</v>
      </c>
      <c r="CH12" s="6">
        <v>33</v>
      </c>
      <c r="CI12" s="32">
        <f t="shared" si="36"/>
        <v>0.10000000000000009</v>
      </c>
      <c r="CJ12">
        <v>1233</v>
      </c>
      <c r="CK12" s="32">
        <f t="shared" si="37"/>
        <v>0.33586132177681471</v>
      </c>
      <c r="CL12">
        <v>30</v>
      </c>
      <c r="CM12" s="30">
        <f t="shared" si="38"/>
        <v>3.4482758620689724E-2</v>
      </c>
      <c r="CN12">
        <v>923</v>
      </c>
      <c r="CO12" s="30">
        <f t="shared" si="39"/>
        <v>0.19250645994832039</v>
      </c>
      <c r="CP12">
        <v>29</v>
      </c>
      <c r="CQ12" s="32">
        <f t="shared" si="40"/>
        <v>0.44999999999999996</v>
      </c>
      <c r="CR12">
        <v>774</v>
      </c>
      <c r="CS12" s="24">
        <f t="shared" si="41"/>
        <v>0.31856899488926738</v>
      </c>
      <c r="CT12">
        <v>20</v>
      </c>
      <c r="CU12" s="7">
        <f t="shared" si="42"/>
        <v>0</v>
      </c>
      <c r="CV12">
        <v>587</v>
      </c>
      <c r="CW12" s="32">
        <f t="shared" si="43"/>
        <v>0.27886710239651413</v>
      </c>
      <c r="CX12">
        <v>20</v>
      </c>
      <c r="CY12" s="7">
        <f t="shared" si="44"/>
        <v>5.2631578947368363E-2</v>
      </c>
      <c r="CZ12">
        <v>459</v>
      </c>
      <c r="DA12" s="30">
        <f t="shared" si="45"/>
        <v>0.25753424657534252</v>
      </c>
      <c r="DB12">
        <v>19</v>
      </c>
      <c r="DC12" s="7">
        <f t="shared" si="46"/>
        <v>5.555555555555558E-2</v>
      </c>
      <c r="DD12">
        <v>365</v>
      </c>
      <c r="DE12" s="32">
        <f t="shared" si="47"/>
        <v>0.31294964028776984</v>
      </c>
      <c r="DF12">
        <v>18</v>
      </c>
      <c r="DG12" s="7">
        <f t="shared" si="48"/>
        <v>5.8823529411764719E-2</v>
      </c>
      <c r="DH12">
        <v>278</v>
      </c>
      <c r="DI12" s="32">
        <f t="shared" si="49"/>
        <v>0.2410714285714286</v>
      </c>
      <c r="DJ12">
        <v>17</v>
      </c>
      <c r="DK12" s="26">
        <f t="shared" si="50"/>
        <v>6.25E-2</v>
      </c>
      <c r="DL12">
        <v>224</v>
      </c>
      <c r="DM12" s="30">
        <f t="shared" si="51"/>
        <v>9.8039215686274606E-2</v>
      </c>
      <c r="DN12">
        <v>16</v>
      </c>
      <c r="DO12" s="32">
        <f t="shared" si="60"/>
        <v>0.23076923076923084</v>
      </c>
      <c r="DP12" s="23">
        <v>204</v>
      </c>
      <c r="DQ12" s="24">
        <f t="shared" si="52"/>
        <v>0.17241379310344818</v>
      </c>
      <c r="DR12" s="23">
        <v>13</v>
      </c>
      <c r="DS12" s="7">
        <f t="shared" si="61"/>
        <v>8.3333333333333259E-2</v>
      </c>
      <c r="DT12" s="25">
        <v>174</v>
      </c>
      <c r="DU12" s="24">
        <f t="shared" si="62"/>
        <v>0.14473684210526305</v>
      </c>
      <c r="DV12" s="25">
        <v>12</v>
      </c>
      <c r="DW12" s="30">
        <f t="shared" si="63"/>
        <v>9.0909090909090828E-2</v>
      </c>
      <c r="DX12" s="6">
        <v>152</v>
      </c>
      <c r="DY12" s="30">
        <f t="shared" si="63"/>
        <v>0.10948905109489049</v>
      </c>
      <c r="DZ12" s="6">
        <v>11</v>
      </c>
      <c r="EA12" s="24">
        <f t="shared" si="65"/>
        <v>0.22222222222222232</v>
      </c>
      <c r="EB12" s="6">
        <v>137</v>
      </c>
      <c r="EC12" s="24">
        <f t="shared" si="53"/>
        <v>0.30476190476190479</v>
      </c>
      <c r="ED12" s="6">
        <v>9</v>
      </c>
      <c r="EE12" s="32">
        <f t="shared" si="54"/>
        <v>0.125</v>
      </c>
      <c r="EF12" s="6">
        <v>105</v>
      </c>
      <c r="EG12" s="32">
        <f t="shared" si="64"/>
        <v>9.375E-2</v>
      </c>
      <c r="EH12" s="6">
        <v>8</v>
      </c>
      <c r="EI12" s="27">
        <f t="shared" si="66"/>
        <v>0</v>
      </c>
      <c r="EJ12" s="6">
        <v>96</v>
      </c>
      <c r="EK12" s="16">
        <v>8</v>
      </c>
    </row>
    <row r="13" spans="2:141" x14ac:dyDescent="0.2">
      <c r="B13" s="162" t="s">
        <v>4</v>
      </c>
      <c r="C13">
        <v>3287</v>
      </c>
      <c r="D13" s="152">
        <f t="shared" si="55"/>
        <v>3.4298300818124572E-2</v>
      </c>
      <c r="E13">
        <v>469</v>
      </c>
      <c r="F13" s="152">
        <f t="shared" si="0"/>
        <v>2.1367521367521292E-3</v>
      </c>
      <c r="G13">
        <v>3178</v>
      </c>
      <c r="H13" s="153">
        <f t="shared" si="1"/>
        <v>3.1818181818181746E-2</v>
      </c>
      <c r="I13">
        <v>468</v>
      </c>
      <c r="J13" s="153">
        <f t="shared" si="2"/>
        <v>0</v>
      </c>
      <c r="K13">
        <v>3080</v>
      </c>
      <c r="L13" s="153">
        <f t="shared" si="3"/>
        <v>3.4251175285426427E-2</v>
      </c>
      <c r="M13">
        <v>468</v>
      </c>
      <c r="N13" s="154">
        <f t="shared" si="4"/>
        <v>2.1413276231263545E-3</v>
      </c>
      <c r="O13">
        <v>2978</v>
      </c>
      <c r="P13" s="7">
        <f t="shared" si="5"/>
        <v>5.5155875299760293E-2</v>
      </c>
      <c r="Q13">
        <v>467</v>
      </c>
      <c r="R13" s="24">
        <f t="shared" si="6"/>
        <v>1.5217391304347849E-2</v>
      </c>
      <c r="S13">
        <v>2919</v>
      </c>
      <c r="T13" s="30">
        <f t="shared" si="7"/>
        <v>2.7816901408450612E-2</v>
      </c>
      <c r="U13">
        <v>460</v>
      </c>
      <c r="V13" s="32">
        <f t="shared" si="8"/>
        <v>1.098901098901095E-2</v>
      </c>
      <c r="W13">
        <v>2840</v>
      </c>
      <c r="X13" s="30">
        <f t="shared" si="9"/>
        <v>3.3478893740902516E-2</v>
      </c>
      <c r="Y13">
        <v>455</v>
      </c>
      <c r="Z13" s="7">
        <f t="shared" si="10"/>
        <v>6.6371681415928752E-3</v>
      </c>
      <c r="AA13">
        <v>2748</v>
      </c>
      <c r="AB13" s="32">
        <f t="shared" si="11"/>
        <v>3.5028248587570587E-2</v>
      </c>
      <c r="AC13">
        <v>452</v>
      </c>
      <c r="AD13" s="30">
        <f t="shared" si="12"/>
        <v>8.9285714285713969E-3</v>
      </c>
      <c r="AE13">
        <v>2655</v>
      </c>
      <c r="AF13" s="30">
        <f t="shared" si="13"/>
        <v>2.6682134570765736E-2</v>
      </c>
      <c r="AG13">
        <f>329+119</f>
        <v>448</v>
      </c>
      <c r="AH13" s="32">
        <f t="shared" si="14"/>
        <v>2.2831050228310446E-2</v>
      </c>
      <c r="AI13">
        <v>2586</v>
      </c>
      <c r="AJ13" s="24">
        <f t="shared" si="15"/>
        <v>2.7821939586645472E-2</v>
      </c>
      <c r="AK13">
        <v>438</v>
      </c>
      <c r="AL13" s="30">
        <f t="shared" si="16"/>
        <v>9.2165898617511122E-3</v>
      </c>
      <c r="AM13">
        <v>2516</v>
      </c>
      <c r="AN13" s="24">
        <f t="shared" si="17"/>
        <v>2.1933387489845746E-2</v>
      </c>
      <c r="AO13">
        <f>315+119</f>
        <v>434</v>
      </c>
      <c r="AP13" s="24">
        <f t="shared" si="18"/>
        <v>1.6393442622950838E-2</v>
      </c>
      <c r="AQ13">
        <v>2462</v>
      </c>
      <c r="AR13" s="32">
        <f t="shared" si="19"/>
        <v>1.988400994200501E-2</v>
      </c>
      <c r="AS13">
        <f>309+118</f>
        <v>427</v>
      </c>
      <c r="AT13" s="32">
        <f t="shared" si="20"/>
        <v>1.4251781472684133E-2</v>
      </c>
      <c r="AU13">
        <v>2414</v>
      </c>
      <c r="AV13" s="30">
        <f t="shared" si="21"/>
        <v>1.7706576728499179E-2</v>
      </c>
      <c r="AW13">
        <v>421</v>
      </c>
      <c r="AX13" s="30">
        <f t="shared" si="22"/>
        <v>2.3809523809523725E-3</v>
      </c>
      <c r="AY13">
        <v>2372</v>
      </c>
      <c r="AZ13" s="24">
        <f t="shared" si="23"/>
        <v>2.4179620034542326E-2</v>
      </c>
      <c r="BA13">
        <v>420</v>
      </c>
      <c r="BB13" s="24">
        <f t="shared" si="24"/>
        <v>0.16991643454039007</v>
      </c>
      <c r="BC13">
        <v>2316</v>
      </c>
      <c r="BD13" s="24">
        <f t="shared" si="25"/>
        <v>2.2968197879858598E-2</v>
      </c>
      <c r="BE13">
        <f>295+64</f>
        <v>359</v>
      </c>
      <c r="BF13" s="32">
        <f t="shared" si="26"/>
        <v>8.4269662921347965E-3</v>
      </c>
      <c r="BG13">
        <v>2264</v>
      </c>
      <c r="BH13" s="32">
        <f t="shared" si="27"/>
        <v>2.2121896162528243E-2</v>
      </c>
      <c r="BI13">
        <f>292+64</f>
        <v>356</v>
      </c>
      <c r="BJ13" s="7">
        <f t="shared" si="56"/>
        <v>5.6497175141243527E-3</v>
      </c>
      <c r="BK13">
        <v>2215</v>
      </c>
      <c r="BL13" s="30">
        <f t="shared" si="28"/>
        <v>1.7922794117646967E-2</v>
      </c>
      <c r="BM13">
        <v>354</v>
      </c>
      <c r="BN13" s="7">
        <f t="shared" si="57"/>
        <v>2.6086956521739202E-2</v>
      </c>
      <c r="BO13">
        <v>2176</v>
      </c>
      <c r="BP13" s="32">
        <f t="shared" si="29"/>
        <v>4.0650406504065151E-2</v>
      </c>
      <c r="BQ13">
        <v>345</v>
      </c>
      <c r="BR13" s="30">
        <f t="shared" si="58"/>
        <v>3.2934131736527039E-2</v>
      </c>
      <c r="BS13">
        <v>2091</v>
      </c>
      <c r="BT13" s="30">
        <f t="shared" si="30"/>
        <v>3.514851485148518E-2</v>
      </c>
      <c r="BU13" s="9">
        <v>334</v>
      </c>
      <c r="BV13" s="24">
        <f t="shared" si="59"/>
        <v>0.27480916030534353</v>
      </c>
      <c r="BW13" s="82"/>
      <c r="BX13" s="9">
        <v>2020</v>
      </c>
      <c r="BY13" s="32">
        <f t="shared" si="31"/>
        <v>7.332624867162596E-2</v>
      </c>
      <c r="BZ13" s="9">
        <v>262</v>
      </c>
      <c r="CA13" s="24">
        <f t="shared" si="32"/>
        <v>8.2644628099173501E-2</v>
      </c>
      <c r="CB13" s="6">
        <v>1882</v>
      </c>
      <c r="CC13" s="7">
        <f t="shared" si="33"/>
        <v>6.6893424036281068E-2</v>
      </c>
      <c r="CD13" s="6">
        <v>242</v>
      </c>
      <c r="CE13" s="32">
        <f t="shared" si="34"/>
        <v>4.7619047619047672E-2</v>
      </c>
      <c r="CF13" s="6">
        <v>1764</v>
      </c>
      <c r="CG13" s="7">
        <f t="shared" si="35"/>
        <v>6.8443367655966147E-2</v>
      </c>
      <c r="CH13" s="6">
        <v>231</v>
      </c>
      <c r="CI13" s="7">
        <f t="shared" si="36"/>
        <v>1.3157894736842035E-2</v>
      </c>
      <c r="CJ13">
        <v>1651</v>
      </c>
      <c r="CK13" s="30">
        <f t="shared" si="37"/>
        <v>0.12773224043715836</v>
      </c>
      <c r="CL13">
        <v>228</v>
      </c>
      <c r="CM13" s="7">
        <f t="shared" si="38"/>
        <v>3.167420814479649E-2</v>
      </c>
      <c r="CN13">
        <v>1464</v>
      </c>
      <c r="CO13" s="24">
        <f t="shared" si="39"/>
        <v>0.16839584996009571</v>
      </c>
      <c r="CP13">
        <v>221</v>
      </c>
      <c r="CQ13" s="30">
        <f t="shared" si="40"/>
        <v>8.8669950738916148E-2</v>
      </c>
      <c r="CR13">
        <v>1253</v>
      </c>
      <c r="CS13" s="32">
        <f t="shared" si="41"/>
        <v>0.13496376811594213</v>
      </c>
      <c r="CT13">
        <v>203</v>
      </c>
      <c r="CU13" s="24">
        <f t="shared" si="42"/>
        <v>9.7297297297297192E-2</v>
      </c>
      <c r="CV13">
        <v>1104</v>
      </c>
      <c r="CW13" s="30">
        <f t="shared" si="43"/>
        <v>0.12653061224489792</v>
      </c>
      <c r="CX13">
        <v>185</v>
      </c>
      <c r="CY13" s="24">
        <f t="shared" si="44"/>
        <v>8.8235294117646967E-2</v>
      </c>
      <c r="CZ13">
        <v>980</v>
      </c>
      <c r="DA13" s="32">
        <f t="shared" si="45"/>
        <v>0.19076549210206561</v>
      </c>
      <c r="DB13">
        <v>170</v>
      </c>
      <c r="DC13" s="61">
        <f t="shared" si="46"/>
        <v>6.25E-2</v>
      </c>
      <c r="DD13">
        <v>823</v>
      </c>
      <c r="DE13" s="30">
        <f t="shared" si="47"/>
        <v>0.12431693989071047</v>
      </c>
      <c r="DF13">
        <v>160</v>
      </c>
      <c r="DG13" s="7">
        <f t="shared" si="48"/>
        <v>5.9602649006622599E-2</v>
      </c>
      <c r="DH13">
        <v>732</v>
      </c>
      <c r="DI13" s="32">
        <f t="shared" si="49"/>
        <v>0.18831168831168821</v>
      </c>
      <c r="DJ13">
        <v>151</v>
      </c>
      <c r="DK13" s="26">
        <f t="shared" si="50"/>
        <v>8.6330935251798468E-2</v>
      </c>
      <c r="DL13">
        <v>616</v>
      </c>
      <c r="DM13" s="7">
        <f t="shared" si="51"/>
        <v>0.13235294117647056</v>
      </c>
      <c r="DN13">
        <v>139</v>
      </c>
      <c r="DO13" s="24">
        <f t="shared" si="60"/>
        <v>0.10317460317460325</v>
      </c>
      <c r="DP13" s="23">
        <v>544</v>
      </c>
      <c r="DQ13" s="26">
        <f t="shared" si="52"/>
        <v>0.14526315789473676</v>
      </c>
      <c r="DR13" s="23">
        <v>126</v>
      </c>
      <c r="DS13" s="32">
        <f t="shared" si="61"/>
        <v>7.6923076923076872E-2</v>
      </c>
      <c r="DT13" s="25">
        <v>475</v>
      </c>
      <c r="DU13" s="24">
        <f t="shared" si="62"/>
        <v>0.19346733668341698</v>
      </c>
      <c r="DV13" s="25">
        <v>117</v>
      </c>
      <c r="DW13" s="7">
        <f t="shared" si="63"/>
        <v>7.3394495412844041E-2</v>
      </c>
      <c r="DX13" s="6">
        <v>398</v>
      </c>
      <c r="DY13" s="27">
        <f t="shared" si="63"/>
        <v>8.1521739130434812E-2</v>
      </c>
      <c r="DZ13" s="6">
        <v>109</v>
      </c>
      <c r="EA13" s="7">
        <f t="shared" si="65"/>
        <v>9.000000000000008E-2</v>
      </c>
      <c r="EB13" s="6">
        <v>368</v>
      </c>
      <c r="EC13" s="24">
        <f t="shared" si="53"/>
        <v>0.23076923076923084</v>
      </c>
      <c r="ED13" s="6">
        <v>100</v>
      </c>
      <c r="EE13" s="30">
        <f t="shared" si="54"/>
        <v>0.14942528735632177</v>
      </c>
      <c r="EF13" s="6">
        <v>299</v>
      </c>
      <c r="EG13" s="32">
        <f t="shared" si="64"/>
        <v>0.16796875</v>
      </c>
      <c r="EH13" s="6">
        <v>87</v>
      </c>
      <c r="EI13" s="32">
        <f t="shared" si="66"/>
        <v>0.31818181818181812</v>
      </c>
      <c r="EJ13" s="6">
        <v>256</v>
      </c>
      <c r="EK13" s="16">
        <v>66</v>
      </c>
    </row>
    <row r="14" spans="2:141" s="2" customFormat="1" x14ac:dyDescent="0.2">
      <c r="B14" s="28" t="s">
        <v>5</v>
      </c>
      <c r="C14" s="2">
        <v>5760</v>
      </c>
      <c r="D14" s="152">
        <f t="shared" si="55"/>
        <v>4.0462427745664664E-2</v>
      </c>
      <c r="E14" s="2">
        <v>377</v>
      </c>
      <c r="F14" s="153">
        <f t="shared" si="0"/>
        <v>5.3333333333334121E-3</v>
      </c>
      <c r="G14" s="2">
        <v>5536</v>
      </c>
      <c r="H14" s="153">
        <f t="shared" si="1"/>
        <v>2.2912047302291239E-2</v>
      </c>
      <c r="I14">
        <v>375</v>
      </c>
      <c r="J14" s="154">
        <f t="shared" si="2"/>
        <v>5.3619302949061698E-3</v>
      </c>
      <c r="K14">
        <v>5412</v>
      </c>
      <c r="L14" s="153">
        <f t="shared" si="3"/>
        <v>2.6166097838452806E-2</v>
      </c>
      <c r="M14">
        <v>373</v>
      </c>
      <c r="N14" s="152">
        <f t="shared" si="4"/>
        <v>1.3586956521739024E-2</v>
      </c>
      <c r="O14" s="2">
        <v>5274</v>
      </c>
      <c r="P14" s="7">
        <f t="shared" si="5"/>
        <v>4.0969417195614533E-2</v>
      </c>
      <c r="Q14" s="2">
        <v>368</v>
      </c>
      <c r="R14" s="30">
        <f t="shared" si="6"/>
        <v>0</v>
      </c>
      <c r="S14" s="2">
        <v>5199</v>
      </c>
      <c r="T14" s="30">
        <f t="shared" si="7"/>
        <v>2.1414538310412512E-2</v>
      </c>
      <c r="U14" s="2">
        <v>368</v>
      </c>
      <c r="V14" s="32">
        <f t="shared" si="8"/>
        <v>2.5069637883008422E-2</v>
      </c>
      <c r="W14" s="2">
        <v>5090</v>
      </c>
      <c r="X14" s="30">
        <f t="shared" si="9"/>
        <v>2.5589361273423261E-2</v>
      </c>
      <c r="Y14" s="2">
        <f>296+63</f>
        <v>359</v>
      </c>
      <c r="Z14" s="7">
        <f t="shared" si="10"/>
        <v>8.4269662921347965E-3</v>
      </c>
      <c r="AA14" s="2">
        <v>4963</v>
      </c>
      <c r="AB14" s="24">
        <f t="shared" si="11"/>
        <v>3.654970760233911E-2</v>
      </c>
      <c r="AC14" s="2">
        <v>356</v>
      </c>
      <c r="AD14" s="30">
        <f t="shared" si="12"/>
        <v>1.4245014245014342E-2</v>
      </c>
      <c r="AE14" s="2">
        <v>4788</v>
      </c>
      <c r="AF14" s="32">
        <f t="shared" si="13"/>
        <v>2.6586620926243532E-2</v>
      </c>
      <c r="AG14" s="2">
        <f>288+63</f>
        <v>351</v>
      </c>
      <c r="AH14" s="32">
        <f t="shared" si="14"/>
        <v>1.7391304347825987E-2</v>
      </c>
      <c r="AI14" s="2">
        <v>4664</v>
      </c>
      <c r="AJ14" s="30">
        <f t="shared" si="15"/>
        <v>1.9453551912568257E-2</v>
      </c>
      <c r="AK14" s="2">
        <f>283+62</f>
        <v>345</v>
      </c>
      <c r="AL14" s="30">
        <f t="shared" si="16"/>
        <v>8.7719298245614308E-3</v>
      </c>
      <c r="AM14" s="2">
        <v>4575</v>
      </c>
      <c r="AN14" s="24">
        <f t="shared" si="17"/>
        <v>5.0757923748277367E-2</v>
      </c>
      <c r="AO14" s="2">
        <f>281+61</f>
        <v>342</v>
      </c>
      <c r="AP14" s="7">
        <f t="shared" si="18"/>
        <v>1.1834319526627279E-2</v>
      </c>
      <c r="AQ14" s="2">
        <v>4354</v>
      </c>
      <c r="AR14" s="32">
        <f t="shared" si="19"/>
        <v>3.0532544378698123E-2</v>
      </c>
      <c r="AS14" s="2">
        <f>277+61</f>
        <v>338</v>
      </c>
      <c r="AT14" s="30">
        <f t="shared" si="20"/>
        <v>2.4242424242424176E-2</v>
      </c>
      <c r="AU14" s="2">
        <v>4225</v>
      </c>
      <c r="AV14" s="7">
        <f t="shared" si="21"/>
        <v>2.4987869966035969E-2</v>
      </c>
      <c r="AW14" s="2">
        <v>330</v>
      </c>
      <c r="AX14" s="32">
        <f t="shared" si="22"/>
        <v>0.11486486486486491</v>
      </c>
      <c r="AY14" s="2">
        <v>4122</v>
      </c>
      <c r="AZ14" s="26">
        <f t="shared" si="23"/>
        <v>3.7503146237100493E-2</v>
      </c>
      <c r="BA14" s="2">
        <v>296</v>
      </c>
      <c r="BB14" s="24">
        <f t="shared" si="24"/>
        <v>7.2463768115942129E-2</v>
      </c>
      <c r="BC14" s="2">
        <v>3973</v>
      </c>
      <c r="BD14" s="32">
        <f t="shared" si="25"/>
        <v>7.1467098166127396E-2</v>
      </c>
      <c r="BE14" s="2">
        <f>233+43</f>
        <v>276</v>
      </c>
      <c r="BF14" s="32">
        <f t="shared" si="26"/>
        <v>4.5454545454545414E-2</v>
      </c>
      <c r="BG14" s="2">
        <v>3708</v>
      </c>
      <c r="BH14" s="30">
        <f t="shared" si="27"/>
        <v>3.8946483608853999E-2</v>
      </c>
      <c r="BI14" s="2">
        <f>221+43</f>
        <v>264</v>
      </c>
      <c r="BJ14" s="30">
        <f t="shared" si="56"/>
        <v>1.538461538461533E-2</v>
      </c>
      <c r="BK14" s="2">
        <v>3569</v>
      </c>
      <c r="BL14" s="32">
        <f t="shared" si="28"/>
        <v>6.2202380952380842E-2</v>
      </c>
      <c r="BM14" s="2">
        <v>260</v>
      </c>
      <c r="BN14" s="32">
        <f t="shared" si="57"/>
        <v>2.3622047244094446E-2</v>
      </c>
      <c r="BO14" s="2">
        <v>3360</v>
      </c>
      <c r="BP14" s="30">
        <f t="shared" si="29"/>
        <v>4.2830540037243958E-2</v>
      </c>
      <c r="BQ14" s="2">
        <v>254</v>
      </c>
      <c r="BR14" s="30">
        <f t="shared" si="58"/>
        <v>1.6000000000000014E-2</v>
      </c>
      <c r="BS14" s="2">
        <v>3222</v>
      </c>
      <c r="BT14" s="32">
        <f t="shared" si="30"/>
        <v>7.3284477015323146E-2</v>
      </c>
      <c r="BU14" s="9">
        <v>250</v>
      </c>
      <c r="BV14" s="32">
        <f t="shared" si="59"/>
        <v>0.23152709359605916</v>
      </c>
      <c r="BW14" s="82"/>
      <c r="BX14" s="9">
        <v>3002</v>
      </c>
      <c r="BY14" s="30">
        <f t="shared" si="31"/>
        <v>4.9283467319119145E-2</v>
      </c>
      <c r="BZ14" s="9">
        <v>203</v>
      </c>
      <c r="CA14" s="30">
        <f t="shared" si="32"/>
        <v>4.6391752577319645E-2</v>
      </c>
      <c r="CB14" s="9">
        <v>2861</v>
      </c>
      <c r="CC14" s="32">
        <f t="shared" si="33"/>
        <v>9.9116404149058868E-2</v>
      </c>
      <c r="CD14" s="9">
        <v>194</v>
      </c>
      <c r="CE14" s="24">
        <f t="shared" si="34"/>
        <v>6.5934065934065922E-2</v>
      </c>
      <c r="CF14" s="9">
        <v>2603</v>
      </c>
      <c r="CG14" s="30">
        <f t="shared" si="35"/>
        <v>8.9577228966094546E-2</v>
      </c>
      <c r="CH14" s="9">
        <v>182</v>
      </c>
      <c r="CI14" s="32">
        <f t="shared" si="36"/>
        <v>5.2023121387283267E-2</v>
      </c>
      <c r="CJ14" s="2">
        <v>2389</v>
      </c>
      <c r="CK14" s="32">
        <f t="shared" si="37"/>
        <v>0.12054409005628508</v>
      </c>
      <c r="CL14" s="2">
        <v>173</v>
      </c>
      <c r="CM14" s="7">
        <f t="shared" si="38"/>
        <v>2.9761904761904656E-2</v>
      </c>
      <c r="CN14" s="2">
        <v>2132</v>
      </c>
      <c r="CO14" s="30">
        <f t="shared" si="39"/>
        <v>0.10409114448472301</v>
      </c>
      <c r="CP14" s="2">
        <v>168</v>
      </c>
      <c r="CQ14" s="7">
        <f t="shared" si="40"/>
        <v>3.7037037037036979E-2</v>
      </c>
      <c r="CR14" s="2">
        <v>1931</v>
      </c>
      <c r="CS14" s="32">
        <f t="shared" si="41"/>
        <v>0.18321078431372539</v>
      </c>
      <c r="CT14" s="2">
        <v>162</v>
      </c>
      <c r="CU14" s="30">
        <f t="shared" si="42"/>
        <v>6.578947368421062E-2</v>
      </c>
      <c r="CV14" s="2">
        <v>1632</v>
      </c>
      <c r="CW14" s="7">
        <f t="shared" si="43"/>
        <v>0.10869565217391308</v>
      </c>
      <c r="CX14" s="2">
        <v>152</v>
      </c>
      <c r="CY14" s="61">
        <f t="shared" si="44"/>
        <v>9.3525179856115193E-2</v>
      </c>
      <c r="CZ14" s="2">
        <v>1472</v>
      </c>
      <c r="DA14" s="7">
        <f t="shared" si="45"/>
        <v>0.1909385113268609</v>
      </c>
      <c r="DB14" s="2">
        <v>139</v>
      </c>
      <c r="DC14" s="7">
        <f t="shared" si="46"/>
        <v>6.9230769230769207E-2</v>
      </c>
      <c r="DD14" s="2">
        <v>1236</v>
      </c>
      <c r="DE14" s="30">
        <f t="shared" si="47"/>
        <v>0.19305019305019311</v>
      </c>
      <c r="DF14" s="2">
        <v>130</v>
      </c>
      <c r="DG14" s="7">
        <f t="shared" si="48"/>
        <v>0.1206896551724137</v>
      </c>
      <c r="DH14" s="2">
        <v>1036</v>
      </c>
      <c r="DI14" s="32">
        <f t="shared" si="49"/>
        <v>0.20325203252032531</v>
      </c>
      <c r="DJ14" s="2">
        <v>116</v>
      </c>
      <c r="DK14" s="26">
        <f t="shared" si="50"/>
        <v>0.14851485148514842</v>
      </c>
      <c r="DL14" s="2">
        <v>861</v>
      </c>
      <c r="DM14" s="7">
        <f t="shared" si="51"/>
        <v>0.14799999999999991</v>
      </c>
      <c r="DN14" s="2">
        <v>101</v>
      </c>
      <c r="DO14" s="24">
        <f t="shared" si="60"/>
        <v>0.48529411764705888</v>
      </c>
      <c r="DP14" s="29">
        <v>750</v>
      </c>
      <c r="DQ14" s="26">
        <f t="shared" si="52"/>
        <v>0.34408602150537626</v>
      </c>
      <c r="DR14" s="29">
        <v>68</v>
      </c>
      <c r="DS14" s="32">
        <f t="shared" si="61"/>
        <v>0.1333333333333333</v>
      </c>
      <c r="DT14" s="25">
        <v>558</v>
      </c>
      <c r="DU14" s="24">
        <f t="shared" si="62"/>
        <v>0.41265822784810124</v>
      </c>
      <c r="DV14" s="25">
        <v>60</v>
      </c>
      <c r="DW14" s="30">
        <f t="shared" si="63"/>
        <v>0.11111111111111116</v>
      </c>
      <c r="DX14" s="9">
        <v>395</v>
      </c>
      <c r="DY14" s="30">
        <f t="shared" si="63"/>
        <v>0.20060790273556228</v>
      </c>
      <c r="DZ14" s="9">
        <v>54</v>
      </c>
      <c r="EA14" s="30">
        <f t="shared" si="65"/>
        <v>0.17391304347826098</v>
      </c>
      <c r="EB14" s="9">
        <v>329</v>
      </c>
      <c r="EC14" s="24">
        <f t="shared" si="53"/>
        <v>0.43043478260869561</v>
      </c>
      <c r="ED14" s="9">
        <v>46</v>
      </c>
      <c r="EE14" s="24">
        <f t="shared" si="54"/>
        <v>0.21052631578947367</v>
      </c>
      <c r="EF14" s="9">
        <v>230</v>
      </c>
      <c r="EG14" s="32">
        <f t="shared" si="64"/>
        <v>0.36904761904761907</v>
      </c>
      <c r="EH14" s="9">
        <v>38</v>
      </c>
      <c r="EI14" s="32">
        <f t="shared" si="66"/>
        <v>5.555555555555558E-2</v>
      </c>
      <c r="EJ14" s="9">
        <v>168</v>
      </c>
      <c r="EK14" s="31">
        <v>36</v>
      </c>
    </row>
    <row r="15" spans="2:141" x14ac:dyDescent="0.2">
      <c r="B15" s="162" t="s">
        <v>35</v>
      </c>
      <c r="C15" s="2">
        <v>8438</v>
      </c>
      <c r="D15" s="152">
        <f t="shared" si="55"/>
        <v>3.4956457745615177E-2</v>
      </c>
      <c r="E15" s="2">
        <v>779</v>
      </c>
      <c r="F15" s="152">
        <f t="shared" si="0"/>
        <v>1.8300653594771177E-2</v>
      </c>
      <c r="G15" s="2">
        <v>8153</v>
      </c>
      <c r="H15" s="153">
        <f t="shared" si="1"/>
        <v>2.1039448966812868E-2</v>
      </c>
      <c r="I15">
        <v>765</v>
      </c>
      <c r="J15" s="154">
        <f t="shared" si="2"/>
        <v>6.5789473684210176E-3</v>
      </c>
      <c r="K15">
        <v>7985</v>
      </c>
      <c r="L15" s="154">
        <f t="shared" si="3"/>
        <v>3.2988357050452777E-2</v>
      </c>
      <c r="M15">
        <v>760</v>
      </c>
      <c r="N15" s="152">
        <f t="shared" si="4"/>
        <v>1.0638297872340496E-2</v>
      </c>
      <c r="O15" s="2">
        <v>7730</v>
      </c>
      <c r="P15" s="32">
        <f t="shared" si="5"/>
        <v>5.8878132873624089E-2</v>
      </c>
      <c r="Q15" s="2">
        <v>752</v>
      </c>
      <c r="R15" s="7">
        <f t="shared" si="6"/>
        <v>2.666666666666595E-3</v>
      </c>
      <c r="S15" s="2">
        <v>7541</v>
      </c>
      <c r="T15" s="30">
        <f t="shared" si="7"/>
        <v>2.4314045096441195E-2</v>
      </c>
      <c r="U15" s="2">
        <v>750</v>
      </c>
      <c r="V15" s="30">
        <f t="shared" si="8"/>
        <v>1.3513513513513598E-2</v>
      </c>
      <c r="W15" s="2">
        <v>7362</v>
      </c>
      <c r="X15" s="24">
        <f t="shared" si="9"/>
        <v>4.0859606956030081E-2</v>
      </c>
      <c r="Y15" s="2">
        <f>548+192</f>
        <v>740</v>
      </c>
      <c r="Z15" s="24">
        <f t="shared" si="10"/>
        <v>4.6676096181046622E-2</v>
      </c>
      <c r="AA15" s="2">
        <v>7073</v>
      </c>
      <c r="AB15" s="30">
        <f t="shared" si="11"/>
        <v>2.9548762736535616E-2</v>
      </c>
      <c r="AC15" s="2">
        <v>707</v>
      </c>
      <c r="AD15" s="32">
        <f t="shared" si="12"/>
        <v>2.761627906976738E-2</v>
      </c>
      <c r="AE15" s="2">
        <v>6870</v>
      </c>
      <c r="AF15" s="32">
        <f t="shared" si="13"/>
        <v>4.4549186559221576E-2</v>
      </c>
      <c r="AG15" s="2">
        <f>502+186</f>
        <v>688</v>
      </c>
      <c r="AH15" s="30">
        <f t="shared" si="14"/>
        <v>1.1764705882352899E-2</v>
      </c>
      <c r="AI15" s="2">
        <v>6577</v>
      </c>
      <c r="AJ15" s="7">
        <f t="shared" si="15"/>
        <v>1.5439246564767695E-2</v>
      </c>
      <c r="AK15" s="2">
        <f>494+186</f>
        <v>680</v>
      </c>
      <c r="AL15" s="24">
        <f t="shared" si="16"/>
        <v>4.4546850998463894E-2</v>
      </c>
      <c r="AM15" s="2">
        <v>6477</v>
      </c>
      <c r="AN15" s="30">
        <f t="shared" si="17"/>
        <v>2.8911834789515423E-2</v>
      </c>
      <c r="AO15" s="2">
        <f>466+185</f>
        <v>651</v>
      </c>
      <c r="AP15" s="32">
        <f t="shared" si="18"/>
        <v>3.6624203821655987E-2</v>
      </c>
      <c r="AQ15" s="2">
        <v>6295</v>
      </c>
      <c r="AR15" s="32">
        <f t="shared" si="19"/>
        <v>4.4293297942932908E-2</v>
      </c>
      <c r="AS15" s="2">
        <f>445+183</f>
        <v>628</v>
      </c>
      <c r="AT15" s="30">
        <f t="shared" si="20"/>
        <v>1.6181229773462702E-2</v>
      </c>
      <c r="AU15" s="2">
        <v>6028</v>
      </c>
      <c r="AV15" s="7">
        <f t="shared" si="21"/>
        <v>3.3430481741813844E-2</v>
      </c>
      <c r="AW15" s="2">
        <f>437+181</f>
        <v>618</v>
      </c>
      <c r="AX15" s="32">
        <f t="shared" si="22"/>
        <v>5.1020408163265252E-2</v>
      </c>
      <c r="AY15" s="2">
        <v>5833</v>
      </c>
      <c r="AZ15" s="26">
        <f t="shared" si="23"/>
        <v>3.421985815602846E-2</v>
      </c>
      <c r="BA15" s="2">
        <v>588</v>
      </c>
      <c r="BB15" s="30">
        <f t="shared" si="24"/>
        <v>4.2553191489361764E-2</v>
      </c>
      <c r="BC15" s="2">
        <v>5640</v>
      </c>
      <c r="BD15" s="32">
        <f t="shared" si="25"/>
        <v>4.7937569676700154E-2</v>
      </c>
      <c r="BE15" s="2">
        <f>417+147</f>
        <v>564</v>
      </c>
      <c r="BF15" s="24">
        <f t="shared" si="26"/>
        <v>0.11683168316831694</v>
      </c>
      <c r="BG15" s="2">
        <v>5382</v>
      </c>
      <c r="BH15" s="7">
        <f t="shared" si="27"/>
        <v>1.9897669130187534E-2</v>
      </c>
      <c r="BI15" s="2">
        <v>505</v>
      </c>
      <c r="BJ15" s="32">
        <f t="shared" si="56"/>
        <v>1.6096579476861272E-2</v>
      </c>
      <c r="BK15" s="2">
        <v>5277</v>
      </c>
      <c r="BL15" s="30">
        <f t="shared" si="28"/>
        <v>4.4330100930140448E-2</v>
      </c>
      <c r="BM15" s="2">
        <v>497</v>
      </c>
      <c r="BN15" s="7">
        <f t="shared" si="57"/>
        <v>8.113590263691739E-3</v>
      </c>
      <c r="BO15" s="2">
        <v>5053</v>
      </c>
      <c r="BP15" s="30">
        <f t="shared" si="29"/>
        <v>7.3507541958784728E-2</v>
      </c>
      <c r="BQ15" s="2">
        <v>493</v>
      </c>
      <c r="BR15" s="30">
        <f t="shared" si="58"/>
        <v>3.7894736842105203E-2</v>
      </c>
      <c r="BS15" s="2">
        <v>4707</v>
      </c>
      <c r="BT15" s="24">
        <f t="shared" si="30"/>
        <v>7.5639853747714758E-2</v>
      </c>
      <c r="BU15" s="9">
        <v>475</v>
      </c>
      <c r="BV15" s="32">
        <f t="shared" si="59"/>
        <v>0.30494505494505497</v>
      </c>
      <c r="BW15" s="82"/>
      <c r="BX15" s="9">
        <v>4376</v>
      </c>
      <c r="BY15" s="32">
        <f t="shared" si="31"/>
        <v>6.6536680477699228E-2</v>
      </c>
      <c r="BZ15" s="9">
        <v>364</v>
      </c>
      <c r="CA15" s="30">
        <f t="shared" si="32"/>
        <v>2.2471910112359605E-2</v>
      </c>
      <c r="CB15" s="9">
        <v>4103</v>
      </c>
      <c r="CC15" s="7">
        <f t="shared" si="33"/>
        <v>6.020671834625313E-2</v>
      </c>
      <c r="CD15" s="9">
        <v>356</v>
      </c>
      <c r="CE15" s="24">
        <f t="shared" si="34"/>
        <v>2.5936599423631135E-2</v>
      </c>
      <c r="CF15" s="9">
        <v>3870</v>
      </c>
      <c r="CG15" s="7">
        <f t="shared" si="35"/>
        <v>7.8595317725752567E-2</v>
      </c>
      <c r="CH15" s="9">
        <v>347</v>
      </c>
      <c r="CI15" s="32">
        <f t="shared" si="36"/>
        <v>2.0588235294117574E-2</v>
      </c>
      <c r="CJ15" s="2">
        <v>3588</v>
      </c>
      <c r="CK15" s="30">
        <f t="shared" si="37"/>
        <v>0.10467980295566504</v>
      </c>
      <c r="CL15" s="2">
        <v>340</v>
      </c>
      <c r="CM15" s="7">
        <f t="shared" si="38"/>
        <v>1.7964071856287456E-2</v>
      </c>
      <c r="CN15" s="2">
        <v>3248</v>
      </c>
      <c r="CO15" s="32">
        <f t="shared" si="39"/>
        <v>0.11845730027548207</v>
      </c>
      <c r="CP15" s="2">
        <v>334</v>
      </c>
      <c r="CQ15" s="30">
        <f t="shared" si="40"/>
        <v>2.7692307692307683E-2</v>
      </c>
      <c r="CR15" s="2">
        <v>2904</v>
      </c>
      <c r="CS15" s="30">
        <f t="shared" si="41"/>
        <v>0.10586443259710587</v>
      </c>
      <c r="CT15" s="2">
        <v>325</v>
      </c>
      <c r="CU15" s="32">
        <f t="shared" si="42"/>
        <v>4.1666666666666741E-2</v>
      </c>
      <c r="CV15" s="2">
        <v>2626</v>
      </c>
      <c r="CW15" s="24">
        <f t="shared" si="43"/>
        <v>0.1155480033984706</v>
      </c>
      <c r="CX15" s="2">
        <v>312</v>
      </c>
      <c r="CY15" s="26">
        <f t="shared" si="44"/>
        <v>2.2950819672131084E-2</v>
      </c>
      <c r="CZ15" s="2">
        <v>2354</v>
      </c>
      <c r="DA15" s="32">
        <f t="shared" si="45"/>
        <v>8.3294983893235086E-2</v>
      </c>
      <c r="DB15" s="2">
        <v>305</v>
      </c>
      <c r="DC15" s="24">
        <f t="shared" si="46"/>
        <v>0.10909090909090913</v>
      </c>
      <c r="DD15" s="2">
        <v>2173</v>
      </c>
      <c r="DE15" s="30">
        <f t="shared" si="47"/>
        <v>7.948335817188279E-2</v>
      </c>
      <c r="DF15" s="2">
        <v>275</v>
      </c>
      <c r="DG15" s="61">
        <f t="shared" si="48"/>
        <v>0.1088709677419355</v>
      </c>
      <c r="DH15" s="2">
        <v>2013</v>
      </c>
      <c r="DI15" s="30">
        <f t="shared" si="49"/>
        <v>0.14440022740193292</v>
      </c>
      <c r="DJ15" s="2">
        <v>248</v>
      </c>
      <c r="DK15" s="7">
        <f t="shared" si="50"/>
        <v>3.3333333333333437E-2</v>
      </c>
      <c r="DL15" s="2">
        <v>1759</v>
      </c>
      <c r="DM15" s="32">
        <f t="shared" si="51"/>
        <v>0.16182298546895635</v>
      </c>
      <c r="DN15" s="2">
        <v>240</v>
      </c>
      <c r="DO15" s="30">
        <f t="shared" si="60"/>
        <v>8.5972850678732948E-2</v>
      </c>
      <c r="DP15" s="23">
        <v>1514</v>
      </c>
      <c r="DQ15" s="26">
        <f t="shared" si="52"/>
        <v>0.16015325670498082</v>
      </c>
      <c r="DR15" s="23">
        <v>221</v>
      </c>
      <c r="DS15" s="32">
        <f t="shared" si="61"/>
        <v>0.13917525773195871</v>
      </c>
      <c r="DT15" s="25">
        <v>1305</v>
      </c>
      <c r="DU15" s="24">
        <f t="shared" si="62"/>
        <v>0.19287020109689212</v>
      </c>
      <c r="DV15" s="25">
        <v>194</v>
      </c>
      <c r="DW15" s="7">
        <f t="shared" si="63"/>
        <v>6.0109289617486406E-2</v>
      </c>
      <c r="DX15" s="6">
        <v>1094</v>
      </c>
      <c r="DY15" s="7">
        <f t="shared" si="63"/>
        <v>6.7317073170731767E-2</v>
      </c>
      <c r="DZ15" s="6">
        <v>183</v>
      </c>
      <c r="EA15" s="7">
        <f t="shared" si="65"/>
        <v>0.11585365853658547</v>
      </c>
      <c r="EB15" s="6">
        <v>1025</v>
      </c>
      <c r="EC15" s="30">
        <f t="shared" si="53"/>
        <v>0.11413043478260865</v>
      </c>
      <c r="ED15" s="6">
        <v>164</v>
      </c>
      <c r="EE15" s="30">
        <f t="shared" si="54"/>
        <v>0.13103448275862073</v>
      </c>
      <c r="EF15" s="6">
        <v>920</v>
      </c>
      <c r="EG15" s="32">
        <f t="shared" si="64"/>
        <v>0.36904761904761907</v>
      </c>
      <c r="EH15" s="6">
        <v>145</v>
      </c>
      <c r="EI15" s="32">
        <f t="shared" si="66"/>
        <v>0.27192982456140347</v>
      </c>
      <c r="EJ15" s="6">
        <v>672</v>
      </c>
      <c r="EK15" s="16">
        <v>114</v>
      </c>
    </row>
    <row r="16" spans="2:141" x14ac:dyDescent="0.2">
      <c r="B16" s="162" t="s">
        <v>31</v>
      </c>
      <c r="C16" s="2">
        <v>5060</v>
      </c>
      <c r="D16" s="152">
        <f t="shared" si="55"/>
        <v>8.5708590791309103E-3</v>
      </c>
      <c r="E16" s="2">
        <v>296</v>
      </c>
      <c r="F16" s="155">
        <f t="shared" si="0"/>
        <v>1.0238907849829282E-2</v>
      </c>
      <c r="G16" s="2">
        <v>5017</v>
      </c>
      <c r="H16" s="153">
        <f t="shared" si="1"/>
        <v>3.4000000000000696E-3</v>
      </c>
      <c r="I16">
        <v>293</v>
      </c>
      <c r="J16" s="152">
        <f t="shared" si="2"/>
        <v>6.8728522336769515E-3</v>
      </c>
      <c r="K16">
        <v>5000</v>
      </c>
      <c r="L16" s="154">
        <f t="shared" si="3"/>
        <v>1.3171225937183451E-2</v>
      </c>
      <c r="M16">
        <v>291</v>
      </c>
      <c r="N16" s="153">
        <f t="shared" si="4"/>
        <v>0</v>
      </c>
      <c r="O16" s="2">
        <v>4935</v>
      </c>
      <c r="P16" s="32">
        <f t="shared" si="5"/>
        <v>2.6061974143238187E-2</v>
      </c>
      <c r="Q16" s="2">
        <v>291</v>
      </c>
      <c r="R16" s="30">
        <f t="shared" si="6"/>
        <v>6.9204152249136008E-3</v>
      </c>
      <c r="S16" s="2">
        <v>4873</v>
      </c>
      <c r="T16" s="30">
        <f t="shared" si="7"/>
        <v>5.7791537667699622E-3</v>
      </c>
      <c r="U16" s="2">
        <v>289</v>
      </c>
      <c r="V16" s="32">
        <f t="shared" si="8"/>
        <v>5.0909090909091015E-2</v>
      </c>
      <c r="W16" s="2">
        <v>4845</v>
      </c>
      <c r="X16" s="24">
        <f t="shared" si="9"/>
        <v>6.3199473337722134E-2</v>
      </c>
      <c r="Y16" s="2">
        <f>222+53</f>
        <v>275</v>
      </c>
      <c r="Z16" s="7">
        <f t="shared" si="10"/>
        <v>0</v>
      </c>
      <c r="AA16" s="2">
        <v>4557</v>
      </c>
      <c r="AB16" s="7">
        <f t="shared" si="11"/>
        <v>8.6321381142098197E-3</v>
      </c>
      <c r="AC16" s="2">
        <v>275</v>
      </c>
      <c r="AD16" s="30">
        <f t="shared" si="12"/>
        <v>7.3260073260073E-3</v>
      </c>
      <c r="AE16" s="2">
        <v>4518</v>
      </c>
      <c r="AF16" s="30">
        <f t="shared" si="13"/>
        <v>2.402538531278342E-2</v>
      </c>
      <c r="AG16" s="2">
        <f>221+52</f>
        <v>273</v>
      </c>
      <c r="AH16" s="30">
        <f t="shared" si="14"/>
        <v>1.1111111111111072E-2</v>
      </c>
      <c r="AI16" s="2">
        <v>4412</v>
      </c>
      <c r="AJ16" s="32">
        <f t="shared" si="15"/>
        <v>3.3013345820650963E-2</v>
      </c>
      <c r="AK16" s="2">
        <f>218+52</f>
        <v>270</v>
      </c>
      <c r="AL16" s="32">
        <f t="shared" si="16"/>
        <v>1.1235955056179803E-2</v>
      </c>
      <c r="AM16" s="2">
        <v>4271</v>
      </c>
      <c r="AN16" s="7">
        <f t="shared" si="17"/>
        <v>2.6929550372685851E-2</v>
      </c>
      <c r="AO16" s="2">
        <v>267</v>
      </c>
      <c r="AP16" s="30">
        <f t="shared" si="18"/>
        <v>0</v>
      </c>
      <c r="AQ16" s="2">
        <v>4159</v>
      </c>
      <c r="AR16" s="30">
        <f t="shared" si="19"/>
        <v>2.6913580246913593E-2</v>
      </c>
      <c r="AS16" s="2">
        <f>216+51</f>
        <v>267</v>
      </c>
      <c r="AT16" s="32">
        <f t="shared" si="20"/>
        <v>3.0888030888030826E-2</v>
      </c>
      <c r="AU16" s="2">
        <v>4050</v>
      </c>
      <c r="AV16" s="32">
        <f t="shared" si="21"/>
        <v>4.9766718506998542E-2</v>
      </c>
      <c r="AW16" s="2">
        <v>259</v>
      </c>
      <c r="AX16" s="7">
        <f t="shared" si="22"/>
        <v>3.8759689922480689E-3</v>
      </c>
      <c r="AY16" s="2">
        <v>3858</v>
      </c>
      <c r="AZ16" s="26">
        <f t="shared" si="23"/>
        <v>1.7673437087839527E-2</v>
      </c>
      <c r="BA16" s="2">
        <v>258</v>
      </c>
      <c r="BB16" s="32">
        <f t="shared" si="24"/>
        <v>6.1728395061728447E-2</v>
      </c>
      <c r="BC16" s="2">
        <v>3791</v>
      </c>
      <c r="BD16" s="24">
        <f t="shared" si="25"/>
        <v>1.8264840182648401E-2</v>
      </c>
      <c r="BE16" s="2">
        <f>207+36</f>
        <v>243</v>
      </c>
      <c r="BF16" s="7">
        <f t="shared" si="26"/>
        <v>4.1322314049587749E-3</v>
      </c>
      <c r="BG16" s="2">
        <v>3723</v>
      </c>
      <c r="BH16" s="32">
        <f t="shared" si="27"/>
        <v>1.2234910277324706E-2</v>
      </c>
      <c r="BI16" s="2">
        <v>242</v>
      </c>
      <c r="BJ16" s="7">
        <f t="shared" si="56"/>
        <v>8.3333333333333037E-3</v>
      </c>
      <c r="BK16" s="2">
        <v>3678</v>
      </c>
      <c r="BL16" s="30">
        <f t="shared" si="28"/>
        <v>1.0717230008244094E-2</v>
      </c>
      <c r="BM16" s="2">
        <v>240</v>
      </c>
      <c r="BN16" s="7">
        <f t="shared" si="57"/>
        <v>8.4033613445377853E-3</v>
      </c>
      <c r="BO16" s="2">
        <v>3639</v>
      </c>
      <c r="BP16" s="32">
        <f t="shared" si="29"/>
        <v>1.6196593130410442E-2</v>
      </c>
      <c r="BQ16" s="2">
        <v>238</v>
      </c>
      <c r="BR16" s="30">
        <f t="shared" si="58"/>
        <v>8.4745762711864181E-3</v>
      </c>
      <c r="BS16" s="2">
        <v>3581</v>
      </c>
      <c r="BT16" s="30">
        <f t="shared" si="30"/>
        <v>1.0725373976855801E-2</v>
      </c>
      <c r="BU16" s="9">
        <v>236</v>
      </c>
      <c r="BV16" s="24">
        <f t="shared" si="59"/>
        <v>0.17999999999999994</v>
      </c>
      <c r="BW16" s="82"/>
      <c r="BX16" s="9">
        <v>3543</v>
      </c>
      <c r="BY16" s="7">
        <f t="shared" si="31"/>
        <v>1.7518667432510071E-2</v>
      </c>
      <c r="BZ16" s="9">
        <v>200</v>
      </c>
      <c r="CA16" s="32">
        <f t="shared" si="32"/>
        <v>2.0408163265306145E-2</v>
      </c>
      <c r="CB16" s="9">
        <v>3482</v>
      </c>
      <c r="CC16" s="7">
        <f t="shared" si="33"/>
        <v>1.9619326500732059E-2</v>
      </c>
      <c r="CD16" s="9">
        <v>196</v>
      </c>
      <c r="CE16" s="7">
        <f t="shared" si="34"/>
        <v>1.5544041450777257E-2</v>
      </c>
      <c r="CF16" s="9">
        <v>3415</v>
      </c>
      <c r="CG16" s="7">
        <f t="shared" si="35"/>
        <v>2.7067669172932352E-2</v>
      </c>
      <c r="CH16" s="9">
        <v>193</v>
      </c>
      <c r="CI16" s="7">
        <f t="shared" si="36"/>
        <v>1.5789473684210575E-2</v>
      </c>
      <c r="CJ16" s="2">
        <v>3325</v>
      </c>
      <c r="CK16" s="30">
        <f t="shared" si="37"/>
        <v>2.9093160012380048E-2</v>
      </c>
      <c r="CL16" s="2">
        <v>190</v>
      </c>
      <c r="CM16" s="7">
        <f t="shared" si="38"/>
        <v>2.1505376344086002E-2</v>
      </c>
      <c r="CN16" s="2">
        <v>3231</v>
      </c>
      <c r="CO16" s="32">
        <f t="shared" si="39"/>
        <v>8.787878787878789E-2</v>
      </c>
      <c r="CP16" s="2">
        <v>186</v>
      </c>
      <c r="CQ16" s="32">
        <f t="shared" si="40"/>
        <v>7.5144508670520249E-2</v>
      </c>
      <c r="CR16" s="2">
        <v>2970</v>
      </c>
      <c r="CS16" s="7">
        <f t="shared" si="41"/>
        <v>3.5564853556485421E-2</v>
      </c>
      <c r="CT16" s="2">
        <v>173</v>
      </c>
      <c r="CU16" s="7">
        <f t="shared" si="42"/>
        <v>2.3668639053254337E-2</v>
      </c>
      <c r="CV16" s="2">
        <v>2868</v>
      </c>
      <c r="CW16" s="30">
        <f t="shared" si="43"/>
        <v>0.13674197384066589</v>
      </c>
      <c r="CX16" s="2">
        <v>169</v>
      </c>
      <c r="CY16" s="26">
        <f t="shared" si="44"/>
        <v>4.9689440993788914E-2</v>
      </c>
      <c r="CZ16" s="2">
        <v>2523</v>
      </c>
      <c r="DA16" s="32">
        <f t="shared" si="45"/>
        <v>0.14318078840054382</v>
      </c>
      <c r="DB16" s="2">
        <v>161</v>
      </c>
      <c r="DC16" s="61">
        <f t="shared" si="46"/>
        <v>0.1103448275862069</v>
      </c>
      <c r="DD16" s="2">
        <v>2207</v>
      </c>
      <c r="DE16" s="30">
        <f t="shared" si="47"/>
        <v>9.0415019762845938E-2</v>
      </c>
      <c r="DF16" s="2">
        <v>145</v>
      </c>
      <c r="DG16" s="7">
        <f t="shared" si="48"/>
        <v>5.0724637681159424E-2</v>
      </c>
      <c r="DH16" s="2">
        <v>2024</v>
      </c>
      <c r="DI16" s="32">
        <f t="shared" si="49"/>
        <v>0.17880023296447289</v>
      </c>
      <c r="DJ16" s="2">
        <v>138</v>
      </c>
      <c r="DK16" s="26">
        <f t="shared" si="50"/>
        <v>6.9767441860465018E-2</v>
      </c>
      <c r="DL16" s="2">
        <v>1717</v>
      </c>
      <c r="DM16" s="7">
        <f t="shared" si="51"/>
        <v>0.16170500676589983</v>
      </c>
      <c r="DN16" s="2">
        <v>129</v>
      </c>
      <c r="DO16" s="24">
        <f t="shared" si="60"/>
        <v>0.26470588235294112</v>
      </c>
      <c r="DP16" s="23">
        <v>1478</v>
      </c>
      <c r="DQ16" s="7">
        <f t="shared" si="52"/>
        <v>0.31611754229741762</v>
      </c>
      <c r="DR16" s="23">
        <v>102</v>
      </c>
      <c r="DS16" s="26">
        <f t="shared" si="61"/>
        <v>7.3684210526315796E-2</v>
      </c>
      <c r="DT16" s="25">
        <v>1123</v>
      </c>
      <c r="DU16" s="7">
        <f t="shared" si="62"/>
        <v>0.318075117370892</v>
      </c>
      <c r="DV16" s="25">
        <v>95</v>
      </c>
      <c r="DW16" s="32">
        <f t="shared" si="63"/>
        <v>0.1875</v>
      </c>
      <c r="DX16" s="6">
        <v>852</v>
      </c>
      <c r="DY16" s="7">
        <f t="shared" si="63"/>
        <v>0.33125000000000004</v>
      </c>
      <c r="DZ16" s="6">
        <v>80</v>
      </c>
      <c r="EA16" s="7">
        <f t="shared" si="65"/>
        <v>0.12676056338028174</v>
      </c>
      <c r="EB16" s="6">
        <v>640</v>
      </c>
      <c r="EC16" s="30">
        <f t="shared" si="53"/>
        <v>0.40350877192982448</v>
      </c>
      <c r="ED16" s="6">
        <v>71</v>
      </c>
      <c r="EE16" s="30">
        <f t="shared" si="54"/>
        <v>0.26785714285714279</v>
      </c>
      <c r="EF16" s="6">
        <v>456</v>
      </c>
      <c r="EG16" s="32">
        <f t="shared" si="64"/>
        <v>0.57241379310344831</v>
      </c>
      <c r="EH16" s="6">
        <v>56</v>
      </c>
      <c r="EI16" s="32">
        <f t="shared" si="66"/>
        <v>0.30232558139534893</v>
      </c>
      <c r="EJ16" s="6">
        <v>290</v>
      </c>
      <c r="EK16" s="16">
        <v>43</v>
      </c>
    </row>
    <row r="17" spans="2:141" x14ac:dyDescent="0.2">
      <c r="B17" s="162" t="s">
        <v>6</v>
      </c>
      <c r="C17" s="2">
        <v>922</v>
      </c>
      <c r="D17" s="152">
        <f t="shared" si="55"/>
        <v>2.1040974529346723E-2</v>
      </c>
      <c r="E17" s="2">
        <v>7</v>
      </c>
      <c r="F17" s="152">
        <f t="shared" si="0"/>
        <v>0.16666666666666674</v>
      </c>
      <c r="G17" s="2">
        <v>903</v>
      </c>
      <c r="H17" s="153">
        <f t="shared" si="1"/>
        <v>1.1198208286674172E-2</v>
      </c>
      <c r="I17">
        <v>6</v>
      </c>
      <c r="J17" s="153">
        <f t="shared" si="2"/>
        <v>0</v>
      </c>
      <c r="K17">
        <v>893</v>
      </c>
      <c r="L17" s="153">
        <f t="shared" si="3"/>
        <v>3.7166085946573668E-2</v>
      </c>
      <c r="M17">
        <v>6</v>
      </c>
      <c r="N17" s="153">
        <f t="shared" si="4"/>
        <v>0</v>
      </c>
      <c r="O17" s="2">
        <v>861</v>
      </c>
      <c r="P17" s="7">
        <f t="shared" si="5"/>
        <v>5.4309327036599742E-2</v>
      </c>
      <c r="Q17" s="2">
        <v>6</v>
      </c>
      <c r="R17" s="30">
        <f t="shared" si="6"/>
        <v>0.19999999999999996</v>
      </c>
      <c r="S17" s="2">
        <v>847</v>
      </c>
      <c r="T17" s="30">
        <f t="shared" si="7"/>
        <v>0.44293015332197605</v>
      </c>
      <c r="U17" s="2">
        <v>5</v>
      </c>
      <c r="V17" s="32">
        <f t="shared" si="8"/>
        <v>1.5</v>
      </c>
      <c r="W17" s="2">
        <v>587</v>
      </c>
      <c r="X17" s="30">
        <f t="shared" si="9"/>
        <v>0.56533333333333324</v>
      </c>
      <c r="Y17" s="2">
        <v>2</v>
      </c>
      <c r="Z17" s="7">
        <f t="shared" si="10"/>
        <v>0</v>
      </c>
      <c r="AA17" s="2">
        <v>375</v>
      </c>
      <c r="AB17" s="32">
        <f t="shared" si="11"/>
        <v>0.60944206008583701</v>
      </c>
      <c r="AC17" s="2">
        <v>2</v>
      </c>
      <c r="AD17" s="7">
        <f t="shared" si="12"/>
        <v>0</v>
      </c>
      <c r="AE17" s="2">
        <v>233</v>
      </c>
      <c r="AF17" s="7">
        <f t="shared" si="13"/>
        <v>1.304347826086949E-2</v>
      </c>
      <c r="AG17" s="2">
        <v>2</v>
      </c>
      <c r="AH17" s="7">
        <f t="shared" si="14"/>
        <v>0</v>
      </c>
      <c r="AI17" s="2">
        <v>230</v>
      </c>
      <c r="AJ17" s="7">
        <f t="shared" si="15"/>
        <v>1.3215859030837107E-2</v>
      </c>
      <c r="AK17" s="2">
        <v>2</v>
      </c>
      <c r="AL17" s="7">
        <f t="shared" si="16"/>
        <v>0</v>
      </c>
      <c r="AM17" s="2">
        <v>227</v>
      </c>
      <c r="AN17" s="7">
        <f t="shared" si="17"/>
        <v>3.1818181818181746E-2</v>
      </c>
      <c r="AO17" s="2">
        <v>2</v>
      </c>
      <c r="AP17" s="7">
        <f t="shared" si="18"/>
        <v>0</v>
      </c>
      <c r="AQ17" s="2">
        <v>220</v>
      </c>
      <c r="AR17" s="30">
        <f t="shared" si="19"/>
        <v>3.7735849056603765E-2</v>
      </c>
      <c r="AS17" s="2">
        <v>2</v>
      </c>
      <c r="AT17" s="7">
        <f t="shared" si="20"/>
        <v>0</v>
      </c>
      <c r="AU17" s="2">
        <v>212</v>
      </c>
      <c r="AV17" s="32">
        <f t="shared" si="21"/>
        <v>6.0000000000000053E-2</v>
      </c>
      <c r="AW17" s="2">
        <v>2</v>
      </c>
      <c r="AX17" s="7">
        <f t="shared" si="22"/>
        <v>0</v>
      </c>
      <c r="AY17" s="2">
        <v>200</v>
      </c>
      <c r="AZ17" s="7">
        <f t="shared" si="23"/>
        <v>5.0251256281406143E-3</v>
      </c>
      <c r="BA17" s="2">
        <v>2</v>
      </c>
      <c r="BB17" s="7">
        <f t="shared" si="24"/>
        <v>0</v>
      </c>
      <c r="BC17" s="2">
        <v>199</v>
      </c>
      <c r="BD17" s="30">
        <f t="shared" si="25"/>
        <v>1.0152284263959421E-2</v>
      </c>
      <c r="BE17" s="2">
        <f>2</f>
        <v>2</v>
      </c>
      <c r="BF17" s="7">
        <f t="shared" si="26"/>
        <v>0</v>
      </c>
      <c r="BG17" s="2">
        <v>197</v>
      </c>
      <c r="BH17" s="32">
        <f t="shared" si="27"/>
        <v>5.9139784946236507E-2</v>
      </c>
      <c r="BI17" s="2">
        <v>2</v>
      </c>
      <c r="BJ17" s="7">
        <f t="shared" si="56"/>
        <v>0</v>
      </c>
      <c r="BK17" s="2">
        <v>186</v>
      </c>
      <c r="BL17" s="30">
        <f t="shared" si="28"/>
        <v>2.19780219780219E-2</v>
      </c>
      <c r="BM17" s="2">
        <v>2</v>
      </c>
      <c r="BN17" s="7">
        <f t="shared" si="57"/>
        <v>0</v>
      </c>
      <c r="BO17" s="2">
        <v>182</v>
      </c>
      <c r="BP17" s="32">
        <f t="shared" si="29"/>
        <v>0.66972477064220182</v>
      </c>
      <c r="BQ17" s="2">
        <v>2</v>
      </c>
      <c r="BR17" s="30">
        <f t="shared" si="58"/>
        <v>0</v>
      </c>
      <c r="BS17" s="2">
        <v>109</v>
      </c>
      <c r="BT17" s="7">
        <f t="shared" si="30"/>
        <v>0</v>
      </c>
      <c r="BU17" s="9">
        <v>2</v>
      </c>
      <c r="BV17" s="32">
        <f t="shared" si="59"/>
        <v>1</v>
      </c>
      <c r="BW17" s="82"/>
      <c r="BX17" s="9">
        <v>109</v>
      </c>
      <c r="BY17" s="30">
        <f t="shared" si="31"/>
        <v>0</v>
      </c>
      <c r="BZ17" s="9">
        <v>1</v>
      </c>
      <c r="CA17" s="7">
        <f t="shared" si="32"/>
        <v>0</v>
      </c>
      <c r="CB17" s="9">
        <v>109</v>
      </c>
      <c r="CC17" s="24">
        <f t="shared" si="33"/>
        <v>2.8301886792452935E-2</v>
      </c>
      <c r="CD17" s="9">
        <v>1</v>
      </c>
      <c r="CE17" s="7">
        <f t="shared" si="34"/>
        <v>0</v>
      </c>
      <c r="CF17" s="9">
        <v>106</v>
      </c>
      <c r="CG17" s="32">
        <f t="shared" si="35"/>
        <v>1.9230769230769162E-2</v>
      </c>
      <c r="CH17" s="9">
        <v>1</v>
      </c>
      <c r="CI17" s="7">
        <f t="shared" si="36"/>
        <v>0</v>
      </c>
      <c r="CJ17" s="2">
        <v>104</v>
      </c>
      <c r="CK17" s="30">
        <f t="shared" si="37"/>
        <v>9.7087378640776656E-3</v>
      </c>
      <c r="CL17" s="2">
        <v>1</v>
      </c>
      <c r="CM17" s="7">
        <f t="shared" si="38"/>
        <v>0</v>
      </c>
      <c r="CN17" s="2">
        <v>103</v>
      </c>
      <c r="CO17" s="32">
        <f t="shared" si="39"/>
        <v>1.980198019801982E-2</v>
      </c>
      <c r="CP17" s="2">
        <v>1</v>
      </c>
      <c r="CQ17" s="7">
        <f t="shared" si="40"/>
        <v>0</v>
      </c>
      <c r="CR17" s="2">
        <v>101</v>
      </c>
      <c r="CS17" s="30">
        <f t="shared" si="41"/>
        <v>0</v>
      </c>
      <c r="CT17" s="2">
        <v>1</v>
      </c>
      <c r="CU17" s="7">
        <f t="shared" si="42"/>
        <v>0</v>
      </c>
      <c r="CV17" s="2">
        <v>101</v>
      </c>
      <c r="CW17" s="32">
        <f t="shared" si="43"/>
        <v>1.0000000000000009E-2</v>
      </c>
      <c r="CX17" s="2">
        <v>1</v>
      </c>
      <c r="CY17" s="7">
        <f t="shared" si="44"/>
        <v>0</v>
      </c>
      <c r="CZ17" s="2">
        <v>100</v>
      </c>
      <c r="DA17" s="30">
        <f t="shared" si="45"/>
        <v>0</v>
      </c>
      <c r="DB17" s="2">
        <v>1</v>
      </c>
      <c r="DC17" s="7">
        <f t="shared" si="46"/>
        <v>0</v>
      </c>
      <c r="DD17" s="2">
        <v>100</v>
      </c>
      <c r="DE17" s="32">
        <f t="shared" si="47"/>
        <v>0.16279069767441867</v>
      </c>
      <c r="DF17" s="2">
        <v>1</v>
      </c>
      <c r="DG17" s="7">
        <f t="shared" si="48"/>
        <v>0</v>
      </c>
      <c r="DH17" s="2">
        <v>86</v>
      </c>
      <c r="DI17" s="32">
        <f t="shared" si="49"/>
        <v>0.11688311688311681</v>
      </c>
      <c r="DJ17" s="2">
        <v>1</v>
      </c>
      <c r="DK17" s="7">
        <f t="shared" si="50"/>
        <v>0</v>
      </c>
      <c r="DL17" s="2">
        <v>77</v>
      </c>
      <c r="DM17" s="30">
        <f t="shared" si="51"/>
        <v>0</v>
      </c>
      <c r="DN17" s="2">
        <v>1</v>
      </c>
      <c r="DO17" s="7">
        <f t="shared" si="60"/>
        <v>0</v>
      </c>
      <c r="DP17" s="23">
        <v>77</v>
      </c>
      <c r="DQ17" s="32">
        <f t="shared" si="52"/>
        <v>1.3157894736842035E-2</v>
      </c>
      <c r="DR17" s="23">
        <v>1</v>
      </c>
      <c r="DS17" s="7">
        <f t="shared" si="61"/>
        <v>0</v>
      </c>
      <c r="DT17" s="25">
        <v>76</v>
      </c>
      <c r="DU17" s="7">
        <f t="shared" si="62"/>
        <v>0</v>
      </c>
      <c r="DV17" s="25">
        <v>1</v>
      </c>
      <c r="DW17" s="7">
        <f t="shared" si="63"/>
        <v>0</v>
      </c>
      <c r="DX17" s="6">
        <v>76</v>
      </c>
      <c r="DY17" s="7">
        <f t="shared" si="63"/>
        <v>0</v>
      </c>
      <c r="DZ17" s="6">
        <v>1</v>
      </c>
      <c r="EA17" s="7">
        <f t="shared" si="65"/>
        <v>0</v>
      </c>
      <c r="EB17" s="6">
        <v>76</v>
      </c>
      <c r="EC17" s="30">
        <f t="shared" si="53"/>
        <v>2.7027027027026973E-2</v>
      </c>
      <c r="ED17" s="6">
        <v>1</v>
      </c>
      <c r="EE17" s="30">
        <f t="shared" si="54"/>
        <v>0</v>
      </c>
      <c r="EF17" s="6">
        <v>74</v>
      </c>
      <c r="EG17" s="32">
        <f t="shared" si="64"/>
        <v>5.7142857142857162E-2</v>
      </c>
      <c r="EH17" s="6">
        <v>1</v>
      </c>
      <c r="EI17" s="27">
        <f t="shared" si="66"/>
        <v>0</v>
      </c>
      <c r="EJ17" s="6">
        <v>70</v>
      </c>
      <c r="EK17" s="16">
        <v>1</v>
      </c>
    </row>
    <row r="18" spans="2:141" x14ac:dyDescent="0.2">
      <c r="B18" s="162" t="s">
        <v>7</v>
      </c>
      <c r="C18" s="2">
        <v>27630</v>
      </c>
      <c r="D18" s="152">
        <f t="shared" si="55"/>
        <v>2.8054770055067735E-2</v>
      </c>
      <c r="E18" s="2">
        <f>1859+1688</f>
        <v>3547</v>
      </c>
      <c r="F18" s="152">
        <f t="shared" si="0"/>
        <v>1.128986734405979E-3</v>
      </c>
      <c r="G18" s="2">
        <v>26876</v>
      </c>
      <c r="H18" s="153">
        <f t="shared" si="1"/>
        <v>1.1745219093510118E-2</v>
      </c>
      <c r="I18">
        <f>1857+1686</f>
        <v>3543</v>
      </c>
      <c r="J18" s="153">
        <f t="shared" si="2"/>
        <v>5.6481219994353182E-4</v>
      </c>
      <c r="K18">
        <v>26564</v>
      </c>
      <c r="L18" s="153">
        <f t="shared" si="3"/>
        <v>1.8636398496817197E-2</v>
      </c>
      <c r="M18">
        <f>1855+1686</f>
        <v>3541</v>
      </c>
      <c r="N18" s="153">
        <f t="shared" si="4"/>
        <v>1.6973125884016671E-3</v>
      </c>
      <c r="O18" s="2">
        <v>26078</v>
      </c>
      <c r="P18" s="30">
        <f t="shared" si="5"/>
        <v>4.3690083294043669E-2</v>
      </c>
      <c r="Q18" s="2">
        <f>1851+1684</f>
        <v>3535</v>
      </c>
      <c r="R18" s="30">
        <f t="shared" si="6"/>
        <v>4.8322910744740266E-3</v>
      </c>
      <c r="S18" s="2">
        <v>25452</v>
      </c>
      <c r="T18" s="24">
        <f t="shared" si="7"/>
        <v>4.8399719899493432E-2</v>
      </c>
      <c r="U18" s="2">
        <f>1839+1679</f>
        <v>3518</v>
      </c>
      <c r="V18" s="24">
        <f t="shared" si="8"/>
        <v>2.2377215925603045E-2</v>
      </c>
      <c r="W18" s="2">
        <v>24277</v>
      </c>
      <c r="X18" s="24">
        <f t="shared" si="9"/>
        <v>2.6251268177206688E-2</v>
      </c>
      <c r="Y18" s="2">
        <f>1784+1657</f>
        <v>3441</v>
      </c>
      <c r="Z18" s="24">
        <f t="shared" si="10"/>
        <v>9.0909090909090384E-3</v>
      </c>
      <c r="AA18" s="2">
        <v>23656</v>
      </c>
      <c r="AB18" s="32">
        <f t="shared" si="11"/>
        <v>1.8469884186507191E-2</v>
      </c>
      <c r="AC18" s="2">
        <f>1757+1653</f>
        <v>3410</v>
      </c>
      <c r="AD18" s="30">
        <f t="shared" si="12"/>
        <v>2.0570085218925005E-3</v>
      </c>
      <c r="AE18" s="2">
        <v>23227</v>
      </c>
      <c r="AF18" s="7">
        <f t="shared" si="13"/>
        <v>1.7969058158390672E-2</v>
      </c>
      <c r="AG18" s="2">
        <f>1751+1652</f>
        <v>3403</v>
      </c>
      <c r="AH18" s="32">
        <f t="shared" si="14"/>
        <v>2.356406480117812E-3</v>
      </c>
      <c r="AI18" s="2">
        <v>22817</v>
      </c>
      <c r="AJ18" s="30">
        <f t="shared" si="15"/>
        <v>2.4884337241162457E-2</v>
      </c>
      <c r="AK18" s="2">
        <f>1743+1652</f>
        <v>3395</v>
      </c>
      <c r="AL18" s="7">
        <f t="shared" si="16"/>
        <v>2.0661157024792765E-3</v>
      </c>
      <c r="AM18" s="2">
        <v>22263</v>
      </c>
      <c r="AN18" s="24">
        <f t="shared" si="17"/>
        <v>3.4766442017197363E-2</v>
      </c>
      <c r="AO18" s="2">
        <f>1737+1651</f>
        <v>3388</v>
      </c>
      <c r="AP18" s="30">
        <f t="shared" si="18"/>
        <v>8.862629246677578E-4</v>
      </c>
      <c r="AQ18" s="2">
        <v>21515</v>
      </c>
      <c r="AR18" s="24">
        <f t="shared" si="19"/>
        <v>1.9185220274751336E-2</v>
      </c>
      <c r="AS18" s="2">
        <f>1734+1651</f>
        <v>3385</v>
      </c>
      <c r="AT18" s="32">
        <f t="shared" si="20"/>
        <v>1.7756732761171623E-3</v>
      </c>
      <c r="AU18" s="2">
        <v>21110</v>
      </c>
      <c r="AV18" s="24">
        <f t="shared" si="21"/>
        <v>1.8085362912949154E-2</v>
      </c>
      <c r="AW18" s="2">
        <f>1728+1651</f>
        <v>3379</v>
      </c>
      <c r="AX18" s="30">
        <f t="shared" si="22"/>
        <v>1.4819205690574933E-3</v>
      </c>
      <c r="AY18" s="2">
        <v>20735</v>
      </c>
      <c r="AZ18" s="24">
        <f t="shared" si="23"/>
        <v>1.0674595437707213E-2</v>
      </c>
      <c r="BA18" s="2">
        <f>1722+1652</f>
        <v>3374</v>
      </c>
      <c r="BB18" s="24">
        <f t="shared" si="24"/>
        <v>1.7490952955367955E-2</v>
      </c>
      <c r="BC18" s="2">
        <v>20516</v>
      </c>
      <c r="BD18" s="32">
        <f t="shared" si="25"/>
        <v>8.1077096948551919E-3</v>
      </c>
      <c r="BE18" s="2">
        <f>1718+1598</f>
        <v>3316</v>
      </c>
      <c r="BF18" s="32">
        <f t="shared" si="26"/>
        <v>2.4183796856105388E-3</v>
      </c>
      <c r="BG18" s="2">
        <v>20351</v>
      </c>
      <c r="BH18" s="7">
        <f t="shared" si="27"/>
        <v>7.8744057052297922E-3</v>
      </c>
      <c r="BI18" s="2">
        <f>1713+1595</f>
        <v>3308</v>
      </c>
      <c r="BJ18" s="30">
        <f t="shared" si="56"/>
        <v>2.1205695243864398E-3</v>
      </c>
      <c r="BK18" s="2">
        <v>20192</v>
      </c>
      <c r="BL18" s="30">
        <f t="shared" si="28"/>
        <v>1.4724358007940141E-2</v>
      </c>
      <c r="BM18" s="2">
        <f>1705+1596</f>
        <v>3301</v>
      </c>
      <c r="BN18" s="32">
        <f t="shared" si="57"/>
        <v>2.7339003645201476E-3</v>
      </c>
      <c r="BO18" s="2">
        <v>19899</v>
      </c>
      <c r="BP18" s="32">
        <f t="shared" si="29"/>
        <v>4.456692913385818E-2</v>
      </c>
      <c r="BQ18" s="2">
        <v>3292</v>
      </c>
      <c r="BR18" s="30">
        <f t="shared" si="58"/>
        <v>9.1213134691403575E-4</v>
      </c>
      <c r="BS18" s="2">
        <v>19050</v>
      </c>
      <c r="BT18" s="30">
        <f t="shared" si="30"/>
        <v>1.1629759439222509E-2</v>
      </c>
      <c r="BU18" s="9">
        <v>3289</v>
      </c>
      <c r="BV18" s="24">
        <f t="shared" si="59"/>
        <v>0.95657346817370614</v>
      </c>
      <c r="BW18" s="82"/>
      <c r="BX18" s="9">
        <v>18831</v>
      </c>
      <c r="BY18" s="32">
        <f t="shared" si="31"/>
        <v>1.849748499107573E-2</v>
      </c>
      <c r="BZ18" s="9">
        <v>1681</v>
      </c>
      <c r="CA18" s="24">
        <f t="shared" si="32"/>
        <v>6.5868263473054522E-3</v>
      </c>
      <c r="CB18" s="9">
        <v>18489</v>
      </c>
      <c r="CC18" s="30">
        <f t="shared" si="33"/>
        <v>8.8394172532328952E-3</v>
      </c>
      <c r="CD18" s="9">
        <v>1670</v>
      </c>
      <c r="CE18" s="32">
        <f t="shared" si="34"/>
        <v>2.4009603841537164E-3</v>
      </c>
      <c r="CF18" s="9">
        <v>18327</v>
      </c>
      <c r="CG18" s="24">
        <f t="shared" si="35"/>
        <v>2.2997488138431388E-2</v>
      </c>
      <c r="CH18" s="9">
        <v>1666</v>
      </c>
      <c r="CI18" s="30">
        <f t="shared" si="36"/>
        <v>1.2019230769231282E-3</v>
      </c>
      <c r="CJ18" s="2">
        <v>17915</v>
      </c>
      <c r="CK18" s="32">
        <f t="shared" si="37"/>
        <v>1.8881874537906018E-2</v>
      </c>
      <c r="CL18" s="2">
        <v>1664</v>
      </c>
      <c r="CM18" s="32">
        <f t="shared" si="38"/>
        <v>4.2245021122511162E-3</v>
      </c>
      <c r="CN18" s="2">
        <v>17583</v>
      </c>
      <c r="CO18" s="7">
        <f t="shared" si="39"/>
        <v>1.5477909327173078E-2</v>
      </c>
      <c r="CP18" s="2">
        <v>1657</v>
      </c>
      <c r="CQ18" s="30">
        <f t="shared" si="40"/>
        <v>3.6341611144761199E-3</v>
      </c>
      <c r="CR18" s="2">
        <v>17315</v>
      </c>
      <c r="CS18" s="30">
        <f t="shared" si="41"/>
        <v>1.7631501616220957E-2</v>
      </c>
      <c r="CT18" s="2">
        <v>1651</v>
      </c>
      <c r="CU18" s="32">
        <f t="shared" si="42"/>
        <v>4.8691418137554177E-3</v>
      </c>
      <c r="CV18" s="2">
        <v>17015</v>
      </c>
      <c r="CW18" s="32">
        <f t="shared" si="43"/>
        <v>3.2463592233009653E-2</v>
      </c>
      <c r="CX18" s="2">
        <v>1643</v>
      </c>
      <c r="CY18" s="7">
        <f t="shared" si="44"/>
        <v>3.6652412950519686E-3</v>
      </c>
      <c r="CZ18" s="2">
        <v>16480</v>
      </c>
      <c r="DA18" s="30">
        <f t="shared" si="45"/>
        <v>2.3348236462990668E-2</v>
      </c>
      <c r="DB18" s="2">
        <v>1637</v>
      </c>
      <c r="DC18" s="26">
        <f t="shared" si="46"/>
        <v>8.0049261083743328E-3</v>
      </c>
      <c r="DD18" s="2">
        <v>16104</v>
      </c>
      <c r="DE18" s="24">
        <f t="shared" si="47"/>
        <v>7.4459567654123315E-2</v>
      </c>
      <c r="DF18" s="2">
        <v>1624</v>
      </c>
      <c r="DG18" s="61">
        <f t="shared" si="48"/>
        <v>3.1111111111111089E-2</v>
      </c>
      <c r="DH18" s="2">
        <v>14988</v>
      </c>
      <c r="DI18" s="32">
        <f t="shared" si="49"/>
        <v>1.3867279983765135E-2</v>
      </c>
      <c r="DJ18" s="2">
        <v>1575</v>
      </c>
      <c r="DK18" s="26">
        <f t="shared" si="50"/>
        <v>2.1400778210116655E-2</v>
      </c>
      <c r="DL18" s="2">
        <v>14783</v>
      </c>
      <c r="DM18" s="7">
        <f t="shared" si="51"/>
        <v>9.8367374820684805E-3</v>
      </c>
      <c r="DN18" s="2">
        <v>1542</v>
      </c>
      <c r="DO18" s="32">
        <f t="shared" si="60"/>
        <v>3.2819825853985352E-2</v>
      </c>
      <c r="DP18" s="23">
        <v>14639</v>
      </c>
      <c r="DQ18" s="26">
        <f t="shared" si="52"/>
        <v>1.9287007380587751E-2</v>
      </c>
      <c r="DR18" s="23">
        <v>1493</v>
      </c>
      <c r="DS18" s="26">
        <f t="shared" si="61"/>
        <v>1.7029972752043543E-2</v>
      </c>
      <c r="DT18" s="25">
        <v>14362</v>
      </c>
      <c r="DU18" s="61">
        <f t="shared" si="62"/>
        <v>2.1406727828746197E-2</v>
      </c>
      <c r="DV18" s="25">
        <v>1468</v>
      </c>
      <c r="DW18" s="32">
        <f t="shared" si="63"/>
        <v>4.4839857651245651E-2</v>
      </c>
      <c r="DX18" s="6">
        <v>14061</v>
      </c>
      <c r="DY18" s="7">
        <f t="shared" si="63"/>
        <v>1.9873794153913105E-2</v>
      </c>
      <c r="DZ18" s="6">
        <v>1405</v>
      </c>
      <c r="EA18" s="7">
        <f t="shared" si="65"/>
        <v>3.1571218795888312E-2</v>
      </c>
      <c r="EB18" s="6">
        <v>13787</v>
      </c>
      <c r="EC18" s="30">
        <f t="shared" si="53"/>
        <v>5.6070471083875972E-2</v>
      </c>
      <c r="ED18" s="6">
        <v>1362</v>
      </c>
      <c r="EE18" s="30">
        <f t="shared" si="54"/>
        <v>0.11092985318107673</v>
      </c>
      <c r="EF18" s="6">
        <v>13055</v>
      </c>
      <c r="EG18" s="32">
        <f t="shared" si="64"/>
        <v>0.11533532678342584</v>
      </c>
      <c r="EH18" s="6">
        <v>1226</v>
      </c>
      <c r="EI18" s="32">
        <f t="shared" si="66"/>
        <v>0.15769593956562789</v>
      </c>
      <c r="EJ18" s="6">
        <v>11705</v>
      </c>
      <c r="EK18" s="16">
        <v>1059</v>
      </c>
    </row>
    <row r="19" spans="2:141" x14ac:dyDescent="0.2">
      <c r="B19" s="28" t="s">
        <v>8</v>
      </c>
      <c r="C19" s="2">
        <v>6134</v>
      </c>
      <c r="D19" s="155">
        <f t="shared" si="55"/>
        <v>3.0924369747899139E-2</v>
      </c>
      <c r="E19" s="2">
        <v>230</v>
      </c>
      <c r="F19" s="153">
        <f t="shared" si="0"/>
        <v>0</v>
      </c>
      <c r="G19" s="2">
        <v>5950</v>
      </c>
      <c r="H19" s="152">
        <f t="shared" si="1"/>
        <v>2.3039889958734516E-2</v>
      </c>
      <c r="I19">
        <v>230</v>
      </c>
      <c r="J19" s="154">
        <f t="shared" si="2"/>
        <v>0</v>
      </c>
      <c r="K19">
        <v>5816</v>
      </c>
      <c r="L19" s="153">
        <f t="shared" si="3"/>
        <v>2.2863172704889134E-2</v>
      </c>
      <c r="M19">
        <v>230</v>
      </c>
      <c r="N19" s="155">
        <f t="shared" si="4"/>
        <v>0.1004784688995215</v>
      </c>
      <c r="O19" s="2">
        <v>5686</v>
      </c>
      <c r="P19" s="30">
        <f t="shared" si="5"/>
        <v>3.8200642627632897E-2</v>
      </c>
      <c r="Q19" s="2">
        <v>209</v>
      </c>
      <c r="R19" s="32">
        <f t="shared" si="6"/>
        <v>2.450980392156854E-2</v>
      </c>
      <c r="S19" s="2">
        <v>5602</v>
      </c>
      <c r="T19" s="32">
        <f t="shared" si="7"/>
        <v>3.6064361013500967E-2</v>
      </c>
      <c r="U19" s="2">
        <v>204</v>
      </c>
      <c r="V19" s="30">
        <f t="shared" si="8"/>
        <v>2.0000000000000018E-2</v>
      </c>
      <c r="W19" s="2">
        <v>5407</v>
      </c>
      <c r="X19" s="7">
        <f t="shared" si="9"/>
        <v>3.1279801640282212E-2</v>
      </c>
      <c r="Y19" s="2">
        <f>185+15</f>
        <v>200</v>
      </c>
      <c r="Z19" s="24">
        <f t="shared" si="10"/>
        <v>7.5268817204301008E-2</v>
      </c>
      <c r="AA19" s="2">
        <v>5243</v>
      </c>
      <c r="AB19" s="30">
        <f t="shared" si="11"/>
        <v>3.2696474295843991E-2</v>
      </c>
      <c r="AC19" s="2">
        <v>186</v>
      </c>
      <c r="AD19" s="135">
        <f t="shared" si="12"/>
        <v>2.19780219780219E-2</v>
      </c>
      <c r="AE19" s="2">
        <v>5077</v>
      </c>
      <c r="AF19" s="32">
        <f t="shared" si="13"/>
        <v>3.8878657663188099E-2</v>
      </c>
      <c r="AG19" s="2">
        <v>182</v>
      </c>
      <c r="AH19" s="32">
        <f t="shared" si="14"/>
        <v>1.6759776536312776E-2</v>
      </c>
      <c r="AI19" s="2">
        <v>4887</v>
      </c>
      <c r="AJ19" s="30">
        <f t="shared" si="15"/>
        <v>2.3884349465744803E-2</v>
      </c>
      <c r="AK19" s="2">
        <f>179</f>
        <v>179</v>
      </c>
      <c r="AL19" s="30">
        <f t="shared" si="16"/>
        <v>1.1299435028248483E-2</v>
      </c>
      <c r="AM19" s="2">
        <v>4773</v>
      </c>
      <c r="AN19" s="32">
        <f t="shared" si="17"/>
        <v>3.4012131715771332E-2</v>
      </c>
      <c r="AO19" s="2">
        <v>177</v>
      </c>
      <c r="AP19" s="32">
        <f t="shared" si="18"/>
        <v>4.117647058823537E-2</v>
      </c>
      <c r="AQ19" s="2">
        <v>4616</v>
      </c>
      <c r="AR19" s="30">
        <f t="shared" si="19"/>
        <v>2.4184601730641297E-2</v>
      </c>
      <c r="AS19" s="2">
        <v>170</v>
      </c>
      <c r="AT19" s="30">
        <f t="shared" si="20"/>
        <v>3.0303030303030276E-2</v>
      </c>
      <c r="AU19" s="2">
        <v>4507</v>
      </c>
      <c r="AV19" s="32">
        <f t="shared" si="21"/>
        <v>4.1840036985667961E-2</v>
      </c>
      <c r="AW19" s="2">
        <v>165</v>
      </c>
      <c r="AX19" s="32">
        <f t="shared" si="22"/>
        <v>0.19565217391304346</v>
      </c>
      <c r="AY19" s="2">
        <v>4326</v>
      </c>
      <c r="AZ19" s="7">
        <f t="shared" si="23"/>
        <v>3.7658911009834428E-2</v>
      </c>
      <c r="BA19" s="2">
        <v>138</v>
      </c>
      <c r="BB19" s="32">
        <f t="shared" si="24"/>
        <v>6.9767441860465018E-2</v>
      </c>
      <c r="BC19" s="2">
        <v>4169</v>
      </c>
      <c r="BD19" s="30">
        <f t="shared" si="25"/>
        <v>7.8096715800362038E-2</v>
      </c>
      <c r="BE19" s="2">
        <f>129</f>
        <v>129</v>
      </c>
      <c r="BF19" s="30">
        <f t="shared" si="26"/>
        <v>5.7377049180327822E-2</v>
      </c>
      <c r="BG19" s="2">
        <v>3867</v>
      </c>
      <c r="BH19" s="32">
        <f t="shared" si="27"/>
        <v>8.5321358405837877E-2</v>
      </c>
      <c r="BI19" s="2">
        <v>122</v>
      </c>
      <c r="BJ19" s="32">
        <f t="shared" si="56"/>
        <v>7.9646017699114946E-2</v>
      </c>
      <c r="BK19" s="2">
        <v>3563</v>
      </c>
      <c r="BL19" s="30">
        <f t="shared" si="28"/>
        <v>7.4811463046757121E-2</v>
      </c>
      <c r="BM19" s="2">
        <v>113</v>
      </c>
      <c r="BN19" s="30">
        <f t="shared" si="57"/>
        <v>1.8018018018018056E-2</v>
      </c>
      <c r="BO19" s="2">
        <v>3315</v>
      </c>
      <c r="BP19" s="32">
        <f t="shared" si="29"/>
        <v>8.0860776002608326E-2</v>
      </c>
      <c r="BQ19" s="2">
        <v>111</v>
      </c>
      <c r="BR19" s="32">
        <f t="shared" si="58"/>
        <v>9.9009900990099098E-2</v>
      </c>
      <c r="BS19" s="2">
        <v>3067</v>
      </c>
      <c r="BT19" s="7">
        <f t="shared" si="30"/>
        <v>6.4560916348490149E-2</v>
      </c>
      <c r="BU19" s="9">
        <v>101</v>
      </c>
      <c r="BV19" s="30">
        <f t="shared" si="59"/>
        <v>7.4468085106383031E-2</v>
      </c>
      <c r="BW19" s="82"/>
      <c r="BX19" s="9">
        <v>2881</v>
      </c>
      <c r="BY19" s="7">
        <f t="shared" si="31"/>
        <v>8.9636913767019655E-2</v>
      </c>
      <c r="BZ19" s="9">
        <v>94</v>
      </c>
      <c r="CA19" s="32">
        <f t="shared" si="32"/>
        <v>8.0459770114942541E-2</v>
      </c>
      <c r="CB19" s="9">
        <v>2644</v>
      </c>
      <c r="CC19" s="30">
        <f t="shared" si="33"/>
        <v>0.1490656236418948</v>
      </c>
      <c r="CD19" s="9">
        <v>87</v>
      </c>
      <c r="CE19" s="30">
        <f t="shared" si="34"/>
        <v>2.3529411764705799E-2</v>
      </c>
      <c r="CF19" s="9">
        <v>2301</v>
      </c>
      <c r="CG19" s="24">
        <f t="shared" si="35"/>
        <v>0.26013143483022994</v>
      </c>
      <c r="CH19" s="9">
        <v>85</v>
      </c>
      <c r="CI19" s="32">
        <f t="shared" si="36"/>
        <v>0.11842105263157898</v>
      </c>
      <c r="CJ19" s="2">
        <v>1826</v>
      </c>
      <c r="CK19" s="24">
        <f t="shared" si="37"/>
        <v>0.2068737607402511</v>
      </c>
      <c r="CL19" s="2">
        <v>76</v>
      </c>
      <c r="CM19" s="30">
        <f t="shared" si="38"/>
        <v>5.555555555555558E-2</v>
      </c>
      <c r="CN19" s="2">
        <v>1513</v>
      </c>
      <c r="CO19" s="32">
        <f t="shared" si="39"/>
        <v>0.19227738376674552</v>
      </c>
      <c r="CP19" s="2">
        <v>72</v>
      </c>
      <c r="CQ19" s="32">
        <f t="shared" si="40"/>
        <v>0.18032786885245899</v>
      </c>
      <c r="CR19" s="2">
        <v>1269</v>
      </c>
      <c r="CS19" s="30">
        <f t="shared" si="41"/>
        <v>0.125</v>
      </c>
      <c r="CT19" s="2">
        <v>61</v>
      </c>
      <c r="CU19" s="30">
        <f t="shared" si="42"/>
        <v>0.10909090909090913</v>
      </c>
      <c r="CV19" s="2">
        <v>1128</v>
      </c>
      <c r="CW19" s="32">
        <f t="shared" si="43"/>
        <v>0.31162790697674425</v>
      </c>
      <c r="CX19" s="2">
        <v>55</v>
      </c>
      <c r="CY19" s="61">
        <f t="shared" si="44"/>
        <v>0.17021276595744683</v>
      </c>
      <c r="CZ19" s="2">
        <v>860</v>
      </c>
      <c r="DA19" s="30">
        <f t="shared" si="45"/>
        <v>0.2011173184357542</v>
      </c>
      <c r="DB19" s="2">
        <v>47</v>
      </c>
      <c r="DC19" s="7">
        <f t="shared" si="46"/>
        <v>0.11904761904761907</v>
      </c>
      <c r="DD19" s="2">
        <v>716</v>
      </c>
      <c r="DE19" s="32">
        <f t="shared" si="47"/>
        <v>0.26501766784452307</v>
      </c>
      <c r="DF19" s="2">
        <v>42</v>
      </c>
      <c r="DG19" s="7">
        <f t="shared" si="48"/>
        <v>0.16666666666666674</v>
      </c>
      <c r="DH19" s="2">
        <v>566</v>
      </c>
      <c r="DI19" s="7">
        <f t="shared" si="49"/>
        <v>0.25221238938053103</v>
      </c>
      <c r="DJ19" s="2">
        <v>36</v>
      </c>
      <c r="DK19" s="26">
        <f t="shared" si="50"/>
        <v>0.28571428571428581</v>
      </c>
      <c r="DL19" s="2">
        <v>452</v>
      </c>
      <c r="DM19" s="30">
        <f t="shared" si="51"/>
        <v>0.31395348837209291</v>
      </c>
      <c r="DN19" s="2">
        <v>28</v>
      </c>
      <c r="DO19" s="24">
        <f t="shared" si="60"/>
        <v>0.47368421052631571</v>
      </c>
      <c r="DP19" s="23">
        <v>344</v>
      </c>
      <c r="DQ19" s="24">
        <f t="shared" si="52"/>
        <v>0.43933054393305437</v>
      </c>
      <c r="DR19" s="23">
        <v>19</v>
      </c>
      <c r="DS19" s="32">
        <f t="shared" si="61"/>
        <v>0.35714285714285721</v>
      </c>
      <c r="DT19" s="25">
        <v>239</v>
      </c>
      <c r="DU19" s="61">
        <f t="shared" si="62"/>
        <v>0.17733990147783252</v>
      </c>
      <c r="DV19" s="25">
        <v>14</v>
      </c>
      <c r="DW19" s="30">
        <f t="shared" si="63"/>
        <v>0</v>
      </c>
      <c r="DX19" s="6">
        <v>203</v>
      </c>
      <c r="DY19" s="30">
        <f t="shared" si="63"/>
        <v>6.8421052631578938E-2</v>
      </c>
      <c r="DZ19" s="6">
        <v>14</v>
      </c>
      <c r="EA19" s="24">
        <f t="shared" si="65"/>
        <v>0.16666666666666674</v>
      </c>
      <c r="EB19" s="6">
        <v>190</v>
      </c>
      <c r="EC19" s="24">
        <f t="shared" si="53"/>
        <v>0.25827814569536423</v>
      </c>
      <c r="ED19" s="6">
        <v>12</v>
      </c>
      <c r="EE19" s="32">
        <f t="shared" si="54"/>
        <v>9.0909090909090828E-2</v>
      </c>
      <c r="EF19" s="6">
        <v>151</v>
      </c>
      <c r="EG19" s="32">
        <f t="shared" si="64"/>
        <v>0.19841269841269837</v>
      </c>
      <c r="EH19" s="6">
        <v>11</v>
      </c>
      <c r="EI19" s="27">
        <f t="shared" si="66"/>
        <v>0</v>
      </c>
      <c r="EJ19" s="6">
        <v>126</v>
      </c>
      <c r="EK19" s="16">
        <v>11</v>
      </c>
    </row>
    <row r="20" spans="2:141" x14ac:dyDescent="0.2">
      <c r="B20" s="162" t="s">
        <v>9</v>
      </c>
      <c r="C20" s="2">
        <v>7669</v>
      </c>
      <c r="D20" s="152">
        <f t="shared" si="55"/>
        <v>2.5267379679144275E-2</v>
      </c>
      <c r="E20" s="2">
        <v>293</v>
      </c>
      <c r="F20" s="152">
        <f t="shared" si="0"/>
        <v>3.424657534246478E-3</v>
      </c>
      <c r="G20" s="2">
        <v>7480</v>
      </c>
      <c r="H20" s="153">
        <f t="shared" si="1"/>
        <v>1.6028253192067465E-2</v>
      </c>
      <c r="I20">
        <v>292</v>
      </c>
      <c r="J20" s="153">
        <f t="shared" si="2"/>
        <v>0</v>
      </c>
      <c r="K20">
        <v>7362</v>
      </c>
      <c r="L20" s="153">
        <f t="shared" si="3"/>
        <v>1.6570008285004212E-2</v>
      </c>
      <c r="M20">
        <v>292</v>
      </c>
      <c r="N20" s="154">
        <f t="shared" si="4"/>
        <v>0</v>
      </c>
      <c r="O20" s="2">
        <v>7242</v>
      </c>
      <c r="P20" s="30">
        <f t="shared" si="5"/>
        <v>2.9650349650349739E-2</v>
      </c>
      <c r="Q20" s="2">
        <v>292</v>
      </c>
      <c r="R20" s="32">
        <f t="shared" si="6"/>
        <v>1.388888888888884E-2</v>
      </c>
      <c r="S20" s="2">
        <v>7150</v>
      </c>
      <c r="T20" s="32">
        <f t="shared" si="7"/>
        <v>2.700373455903482E-2</v>
      </c>
      <c r="U20" s="2">
        <v>288</v>
      </c>
      <c r="V20" s="7">
        <f t="shared" si="8"/>
        <v>3.4843205574912606E-3</v>
      </c>
      <c r="W20" s="2">
        <v>6962</v>
      </c>
      <c r="X20" s="7">
        <f t="shared" si="9"/>
        <v>1.6795676938805348E-2</v>
      </c>
      <c r="Y20" s="2">
        <f>241+46</f>
        <v>287</v>
      </c>
      <c r="Z20" s="30">
        <f t="shared" si="10"/>
        <v>1.0563380281690238E-2</v>
      </c>
      <c r="AA20" s="2">
        <v>6847</v>
      </c>
      <c r="AB20" s="30">
        <f t="shared" si="11"/>
        <v>2.3314900612763312E-2</v>
      </c>
      <c r="AC20" s="2">
        <v>284</v>
      </c>
      <c r="AD20" s="32">
        <f t="shared" si="12"/>
        <v>1.7921146953405076E-2</v>
      </c>
      <c r="AE20" s="2">
        <v>6691</v>
      </c>
      <c r="AF20" s="32">
        <f t="shared" si="13"/>
        <v>4.4652615144418428E-2</v>
      </c>
      <c r="AG20" s="2">
        <v>279</v>
      </c>
      <c r="AH20" s="30">
        <f t="shared" si="14"/>
        <v>1.0869565217391353E-2</v>
      </c>
      <c r="AI20" s="2">
        <v>6405</v>
      </c>
      <c r="AJ20" s="30">
        <f t="shared" si="15"/>
        <v>2.8585193512124629E-2</v>
      </c>
      <c r="AK20" s="2">
        <v>276</v>
      </c>
      <c r="AL20" s="32">
        <f t="shared" si="16"/>
        <v>3.7593984962406068E-2</v>
      </c>
      <c r="AM20" s="2">
        <v>6227</v>
      </c>
      <c r="AN20" s="32">
        <f t="shared" si="17"/>
        <v>3.2841267208492342E-2</v>
      </c>
      <c r="AO20" s="2">
        <v>266</v>
      </c>
      <c r="AP20" s="30">
        <f t="shared" si="18"/>
        <v>3.7735849056603765E-3</v>
      </c>
      <c r="AQ20" s="2">
        <v>6029</v>
      </c>
      <c r="AR20" s="30">
        <f t="shared" si="19"/>
        <v>1.8756336600202816E-2</v>
      </c>
      <c r="AS20" s="2">
        <v>265</v>
      </c>
      <c r="AT20" s="24">
        <f t="shared" si="20"/>
        <v>4.3307086614173151E-2</v>
      </c>
      <c r="AU20" s="2">
        <v>5918</v>
      </c>
      <c r="AV20" s="32">
        <f t="shared" si="21"/>
        <v>3.1549590378246561E-2</v>
      </c>
      <c r="AW20" s="2">
        <v>254</v>
      </c>
      <c r="AX20" s="32">
        <f t="shared" si="22"/>
        <v>2.8340080971659853E-2</v>
      </c>
      <c r="AY20" s="2">
        <v>5737</v>
      </c>
      <c r="AZ20" s="26">
        <f t="shared" si="23"/>
        <v>1.5757790368271962E-2</v>
      </c>
      <c r="BA20" s="2">
        <v>247</v>
      </c>
      <c r="BB20" s="7">
        <f t="shared" si="24"/>
        <v>1.2295081967213184E-2</v>
      </c>
      <c r="BC20" s="2">
        <v>5648</v>
      </c>
      <c r="BD20" s="24">
        <f t="shared" si="25"/>
        <v>5.1181835101433037E-2</v>
      </c>
      <c r="BE20" s="2">
        <f>244</f>
        <v>244</v>
      </c>
      <c r="BF20" s="30">
        <f t="shared" si="26"/>
        <v>3.3898305084745672E-2</v>
      </c>
      <c r="BG20" s="2">
        <v>5373</v>
      </c>
      <c r="BH20" s="32">
        <f t="shared" si="27"/>
        <v>5.1056338028169002E-2</v>
      </c>
      <c r="BI20" s="2">
        <v>236</v>
      </c>
      <c r="BJ20" s="32">
        <f t="shared" si="56"/>
        <v>3.5087719298245723E-2</v>
      </c>
      <c r="BK20" s="2">
        <v>5112</v>
      </c>
      <c r="BL20" s="30">
        <f t="shared" si="28"/>
        <v>3.398058252427183E-2</v>
      </c>
      <c r="BM20" s="2">
        <v>228</v>
      </c>
      <c r="BN20" s="7">
        <f t="shared" si="57"/>
        <v>1.3333333333333419E-2</v>
      </c>
      <c r="BO20" s="2">
        <v>4944</v>
      </c>
      <c r="BP20" s="7">
        <f t="shared" si="29"/>
        <v>4.2598059890341711E-2</v>
      </c>
      <c r="BQ20" s="2">
        <v>225</v>
      </c>
      <c r="BR20" s="30">
        <f t="shared" si="58"/>
        <v>5.6338028169014009E-2</v>
      </c>
      <c r="BS20" s="2">
        <v>4742</v>
      </c>
      <c r="BT20" s="7">
        <f t="shared" si="30"/>
        <v>8.1167350661194737E-2</v>
      </c>
      <c r="BU20" s="9">
        <v>213</v>
      </c>
      <c r="BV20" s="32">
        <f t="shared" si="59"/>
        <v>0.33962264150943389</v>
      </c>
      <c r="BW20" s="82"/>
      <c r="BX20" s="9">
        <v>4386</v>
      </c>
      <c r="BY20" s="30">
        <f t="shared" si="31"/>
        <v>8.216136195410817E-2</v>
      </c>
      <c r="BZ20" s="9">
        <v>159</v>
      </c>
      <c r="CA20" s="30">
        <f t="shared" si="32"/>
        <v>9.6551724137931005E-2</v>
      </c>
      <c r="CB20" s="9">
        <v>4053</v>
      </c>
      <c r="CC20" s="32">
        <f t="shared" si="33"/>
        <v>0.16165090283748929</v>
      </c>
      <c r="CD20" s="9">
        <v>145</v>
      </c>
      <c r="CE20" s="32">
        <f t="shared" si="34"/>
        <v>0.20833333333333326</v>
      </c>
      <c r="CF20" s="9">
        <v>3489</v>
      </c>
      <c r="CG20" s="7">
        <f t="shared" si="35"/>
        <v>0.11114649681528666</v>
      </c>
      <c r="CH20" s="9">
        <v>120</v>
      </c>
      <c r="CI20" s="7">
        <f t="shared" si="36"/>
        <v>0.10091743119266061</v>
      </c>
      <c r="CJ20" s="2">
        <v>3140</v>
      </c>
      <c r="CK20" s="30">
        <f t="shared" si="37"/>
        <v>0.1984732824427482</v>
      </c>
      <c r="CL20" s="2">
        <v>109</v>
      </c>
      <c r="CM20" s="30">
        <f t="shared" si="38"/>
        <v>0.25287356321839072</v>
      </c>
      <c r="CN20" s="2">
        <v>2620</v>
      </c>
      <c r="CO20" s="32">
        <f t="shared" si="39"/>
        <v>0.24111795357650401</v>
      </c>
      <c r="CP20" s="2">
        <v>87</v>
      </c>
      <c r="CQ20" s="24">
        <f t="shared" si="40"/>
        <v>0.33846153846153837</v>
      </c>
      <c r="CR20" s="2">
        <v>2111</v>
      </c>
      <c r="CS20" s="30">
        <f t="shared" si="41"/>
        <v>0.23306074766355134</v>
      </c>
      <c r="CT20" s="2">
        <v>65</v>
      </c>
      <c r="CU20" s="32">
        <f t="shared" si="42"/>
        <v>0.10169491525423724</v>
      </c>
      <c r="CV20" s="2">
        <v>1712</v>
      </c>
      <c r="CW20" s="32">
        <f t="shared" si="43"/>
        <v>0.29402872260015123</v>
      </c>
      <c r="CX20" s="2">
        <v>59</v>
      </c>
      <c r="CY20" s="26">
        <f t="shared" si="44"/>
        <v>7.2727272727272751E-2</v>
      </c>
      <c r="CZ20" s="2">
        <v>1323</v>
      </c>
      <c r="DA20" s="7">
        <f t="shared" si="45"/>
        <v>0.20821917808219181</v>
      </c>
      <c r="DB20" s="2">
        <v>55</v>
      </c>
      <c r="DC20" s="61">
        <f t="shared" si="46"/>
        <v>0.17021276595744683</v>
      </c>
      <c r="DD20" s="2">
        <v>1095</v>
      </c>
      <c r="DE20" s="30">
        <f t="shared" si="47"/>
        <v>0.28370457209847588</v>
      </c>
      <c r="DF20" s="2">
        <v>47</v>
      </c>
      <c r="DG20" s="26">
        <f t="shared" si="48"/>
        <v>6.8181818181818121E-2</v>
      </c>
      <c r="DH20" s="2">
        <v>853</v>
      </c>
      <c r="DI20" s="32">
        <f t="shared" si="49"/>
        <v>0.26934523809523814</v>
      </c>
      <c r="DJ20" s="2">
        <v>44</v>
      </c>
      <c r="DK20" s="32">
        <f t="shared" si="50"/>
        <v>0.15789473684210531</v>
      </c>
      <c r="DL20" s="2">
        <v>672</v>
      </c>
      <c r="DM20" s="7">
        <f t="shared" si="51"/>
        <v>0.17688266199649738</v>
      </c>
      <c r="DN20" s="2">
        <v>38</v>
      </c>
      <c r="DO20" s="7">
        <f t="shared" si="60"/>
        <v>8.5714285714285632E-2</v>
      </c>
      <c r="DP20" s="23">
        <v>571</v>
      </c>
      <c r="DQ20" s="26">
        <f t="shared" si="52"/>
        <v>0.18219461697722572</v>
      </c>
      <c r="DR20" s="23">
        <v>35</v>
      </c>
      <c r="DS20" s="26">
        <f t="shared" si="61"/>
        <v>0.25</v>
      </c>
      <c r="DT20" s="25">
        <v>483</v>
      </c>
      <c r="DU20" s="61">
        <f t="shared" si="62"/>
        <v>0.35294117647058831</v>
      </c>
      <c r="DV20" s="25">
        <v>28</v>
      </c>
      <c r="DW20" s="32">
        <f t="shared" si="63"/>
        <v>0.33333333333333326</v>
      </c>
      <c r="DX20" s="6">
        <v>357</v>
      </c>
      <c r="DY20" s="7">
        <f t="shared" si="63"/>
        <v>6.8862275449101729E-2</v>
      </c>
      <c r="DZ20" s="6">
        <v>21</v>
      </c>
      <c r="EA20" s="7">
        <f t="shared" si="65"/>
        <v>5.0000000000000044E-2</v>
      </c>
      <c r="EB20" s="6">
        <v>334</v>
      </c>
      <c r="EC20" s="30">
        <f t="shared" si="53"/>
        <v>0.11333333333333329</v>
      </c>
      <c r="ED20" s="6">
        <v>20</v>
      </c>
      <c r="EE20" s="30">
        <f t="shared" si="54"/>
        <v>5.2631578947368363E-2</v>
      </c>
      <c r="EF20" s="6">
        <v>300</v>
      </c>
      <c r="EG20" s="32">
        <f t="shared" si="64"/>
        <v>0.16731517509727634</v>
      </c>
      <c r="EH20" s="6">
        <v>19</v>
      </c>
      <c r="EI20" s="32">
        <f t="shared" si="66"/>
        <v>0.35714285714285721</v>
      </c>
      <c r="EJ20" s="6">
        <v>257</v>
      </c>
      <c r="EK20" s="16">
        <v>14</v>
      </c>
    </row>
    <row r="21" spans="2:141" x14ac:dyDescent="0.2">
      <c r="B21" s="28" t="s">
        <v>10</v>
      </c>
      <c r="C21" s="2">
        <v>4953</v>
      </c>
      <c r="D21" s="152">
        <f t="shared" si="55"/>
        <v>2.2080066033842272E-2</v>
      </c>
      <c r="E21" s="2">
        <v>603</v>
      </c>
      <c r="F21" s="153">
        <f t="shared" si="0"/>
        <v>0</v>
      </c>
      <c r="G21" s="2">
        <v>4846</v>
      </c>
      <c r="H21" s="153">
        <f t="shared" si="1"/>
        <v>1.1902276049279514E-2</v>
      </c>
      <c r="I21">
        <v>603</v>
      </c>
      <c r="J21" s="153">
        <f t="shared" si="2"/>
        <v>0</v>
      </c>
      <c r="K21">
        <v>4789</v>
      </c>
      <c r="L21" s="153">
        <f t="shared" si="3"/>
        <v>1.7420862545145521E-2</v>
      </c>
      <c r="M21">
        <f>361+242</f>
        <v>603</v>
      </c>
      <c r="N21" s="153">
        <f t="shared" si="4"/>
        <v>0</v>
      </c>
      <c r="O21" s="2">
        <v>4707</v>
      </c>
      <c r="P21" s="7">
        <f t="shared" si="5"/>
        <v>4.1086956521739104E-2</v>
      </c>
      <c r="Q21" s="2">
        <v>603</v>
      </c>
      <c r="R21" s="30">
        <f t="shared" si="6"/>
        <v>3.3277870216306127E-3</v>
      </c>
      <c r="S21" s="2">
        <v>4600</v>
      </c>
      <c r="T21" s="30">
        <f t="shared" si="7"/>
        <v>3.3011452953065401E-2</v>
      </c>
      <c r="U21" s="2">
        <f>359+242</f>
        <v>601</v>
      </c>
      <c r="V21" s="32">
        <f t="shared" si="8"/>
        <v>1.3490725126475533E-2</v>
      </c>
      <c r="W21" s="2">
        <v>4453</v>
      </c>
      <c r="X21" s="32">
        <f t="shared" si="9"/>
        <v>4.2368913857677937E-2</v>
      </c>
      <c r="Y21" s="2">
        <f>353+240</f>
        <v>593</v>
      </c>
      <c r="Z21" s="30">
        <f t="shared" si="10"/>
        <v>8.5034013605442826E-3</v>
      </c>
      <c r="AA21" s="2">
        <v>4272</v>
      </c>
      <c r="AB21" s="30">
        <f t="shared" si="11"/>
        <v>1.5933412604042907E-2</v>
      </c>
      <c r="AC21" s="2">
        <v>588</v>
      </c>
      <c r="AD21" s="32">
        <f t="shared" si="12"/>
        <v>8.5763293310463506E-3</v>
      </c>
      <c r="AE21" s="2">
        <v>4205</v>
      </c>
      <c r="AF21" s="32">
        <f t="shared" si="13"/>
        <v>2.7614858260019526E-2</v>
      </c>
      <c r="AG21" s="2">
        <f>345+238</f>
        <v>583</v>
      </c>
      <c r="AH21" s="30">
        <f t="shared" si="14"/>
        <v>3.4423407917383297E-3</v>
      </c>
      <c r="AI21" s="2">
        <v>4092</v>
      </c>
      <c r="AJ21" s="30">
        <f t="shared" si="15"/>
        <v>1.8670649738610878E-2</v>
      </c>
      <c r="AK21" s="2">
        <f>343+238</f>
        <v>581</v>
      </c>
      <c r="AL21" s="32">
        <f t="shared" si="16"/>
        <v>3.4542314335059832E-3</v>
      </c>
      <c r="AM21" s="2">
        <v>4017</v>
      </c>
      <c r="AN21" s="32">
        <f t="shared" si="17"/>
        <v>2.2397556630185722E-2</v>
      </c>
      <c r="AO21" s="2">
        <f>342+237</f>
        <v>579</v>
      </c>
      <c r="AP21" s="30">
        <f t="shared" si="18"/>
        <v>1.7301038062282892E-3</v>
      </c>
      <c r="AQ21" s="2">
        <v>3929</v>
      </c>
      <c r="AR21" s="24">
        <f t="shared" si="19"/>
        <v>2.2112382934443398E-2</v>
      </c>
      <c r="AS21" s="2">
        <v>578</v>
      </c>
      <c r="AT21" s="7">
        <f t="shared" si="20"/>
        <v>5.2173913043478404E-3</v>
      </c>
      <c r="AU21" s="2">
        <v>3844</v>
      </c>
      <c r="AV21" s="24">
        <f t="shared" si="21"/>
        <v>1.8278145695364234E-2</v>
      </c>
      <c r="AW21" s="2">
        <f>339+236</f>
        <v>575</v>
      </c>
      <c r="AX21" s="30">
        <f t="shared" si="22"/>
        <v>5.2447552447552059E-3</v>
      </c>
      <c r="AY21" s="2">
        <v>3775</v>
      </c>
      <c r="AZ21" s="61">
        <f t="shared" si="23"/>
        <v>1.3694951664876553E-2</v>
      </c>
      <c r="BA21" s="2">
        <f>338+234</f>
        <v>572</v>
      </c>
      <c r="BB21" s="32">
        <f t="shared" si="24"/>
        <v>8.3333333333333259E-2</v>
      </c>
      <c r="BC21" s="2">
        <v>3724</v>
      </c>
      <c r="BD21" s="30">
        <f t="shared" si="25"/>
        <v>1.3609145345672369E-2</v>
      </c>
      <c r="BE21" s="2">
        <f>337+191</f>
        <v>528</v>
      </c>
      <c r="BF21" s="30">
        <f t="shared" si="26"/>
        <v>3.8022813688212143E-3</v>
      </c>
      <c r="BG21" s="2">
        <v>3674</v>
      </c>
      <c r="BH21" s="32">
        <f t="shared" si="27"/>
        <v>5.8789625360230469E-2</v>
      </c>
      <c r="BI21" s="2">
        <f>337+189</f>
        <v>526</v>
      </c>
      <c r="BJ21" s="32">
        <f t="shared" si="56"/>
        <v>1.1538461538461497E-2</v>
      </c>
      <c r="BK21" s="2">
        <v>3470</v>
      </c>
      <c r="BL21" s="30">
        <f t="shared" si="28"/>
        <v>4.341534008682979E-3</v>
      </c>
      <c r="BM21" s="2">
        <v>520</v>
      </c>
      <c r="BN21" s="7">
        <f t="shared" si="57"/>
        <v>3.8610038610038533E-3</v>
      </c>
      <c r="BO21" s="2">
        <v>3455</v>
      </c>
      <c r="BP21" s="32">
        <f t="shared" si="29"/>
        <v>4.1917973462002323E-2</v>
      </c>
      <c r="BQ21" s="2">
        <v>518</v>
      </c>
      <c r="BR21" s="30">
        <f t="shared" si="58"/>
        <v>2.1696252465483346E-2</v>
      </c>
      <c r="BS21" s="2">
        <v>3316</v>
      </c>
      <c r="BT21" s="30">
        <f t="shared" si="30"/>
        <v>1.3137794072716202E-2</v>
      </c>
      <c r="BU21" s="9">
        <v>507</v>
      </c>
      <c r="BV21" s="32">
        <f t="shared" si="59"/>
        <v>0.56965944272445812</v>
      </c>
      <c r="BW21" s="82"/>
      <c r="BX21" s="9">
        <v>3273</v>
      </c>
      <c r="BY21" s="24">
        <f t="shared" si="31"/>
        <v>6.6123778501628649E-2</v>
      </c>
      <c r="BZ21" s="9">
        <v>323</v>
      </c>
      <c r="CA21" s="32">
        <f t="shared" si="32"/>
        <v>6.230529595015577E-3</v>
      </c>
      <c r="CB21" s="9">
        <v>3070</v>
      </c>
      <c r="CC21" s="32">
        <f t="shared" si="33"/>
        <v>2.4357691024357697E-2</v>
      </c>
      <c r="CD21" s="9">
        <v>321</v>
      </c>
      <c r="CE21" s="7">
        <f t="shared" si="34"/>
        <v>0</v>
      </c>
      <c r="CF21" s="9">
        <v>2997</v>
      </c>
      <c r="CG21" s="30">
        <f t="shared" si="35"/>
        <v>1.662143826322926E-2</v>
      </c>
      <c r="CH21" s="9">
        <v>321</v>
      </c>
      <c r="CI21" s="30">
        <f t="shared" si="36"/>
        <v>6.2695924764890609E-3</v>
      </c>
      <c r="CJ21" s="2">
        <v>2948</v>
      </c>
      <c r="CK21" s="32">
        <f t="shared" si="37"/>
        <v>2.7535726734053689E-2</v>
      </c>
      <c r="CL21" s="2">
        <v>319</v>
      </c>
      <c r="CM21" s="32">
        <f t="shared" si="38"/>
        <v>9.493670886076E-3</v>
      </c>
      <c r="CN21" s="2">
        <v>2869</v>
      </c>
      <c r="CO21" s="7">
        <f t="shared" si="39"/>
        <v>2.5008931761343334E-2</v>
      </c>
      <c r="CP21" s="2">
        <v>316</v>
      </c>
      <c r="CQ21" s="32">
        <f t="shared" si="40"/>
        <v>6.3694267515923553E-3</v>
      </c>
      <c r="CR21" s="2">
        <v>2799</v>
      </c>
      <c r="CS21" s="7">
        <f t="shared" si="41"/>
        <v>3.0559646539027874E-2</v>
      </c>
      <c r="CT21" s="2">
        <v>314</v>
      </c>
      <c r="CU21" s="7">
        <f t="shared" si="42"/>
        <v>0</v>
      </c>
      <c r="CV21" s="2">
        <v>2716</v>
      </c>
      <c r="CW21" s="7">
        <f t="shared" si="43"/>
        <v>4.5419553502694443E-2</v>
      </c>
      <c r="CX21" s="2">
        <v>314</v>
      </c>
      <c r="CY21" s="7">
        <f t="shared" si="44"/>
        <v>5.7239057239057312E-2</v>
      </c>
      <c r="CZ21" s="2">
        <v>2598</v>
      </c>
      <c r="DA21" s="7">
        <f t="shared" si="45"/>
        <v>7.4886222589987561E-2</v>
      </c>
      <c r="DB21" s="2">
        <v>297</v>
      </c>
      <c r="DC21" s="26">
        <f t="shared" si="46"/>
        <v>8.3941605839416011E-2</v>
      </c>
      <c r="DD21" s="2">
        <v>2417</v>
      </c>
      <c r="DE21" s="30">
        <f t="shared" si="47"/>
        <v>8.0948121645796123E-2</v>
      </c>
      <c r="DF21" s="2">
        <v>274</v>
      </c>
      <c r="DG21" s="61">
        <f t="shared" si="48"/>
        <v>8.7301587301587213E-2</v>
      </c>
      <c r="DH21" s="2">
        <v>2236</v>
      </c>
      <c r="DI21" s="32">
        <f t="shared" si="49"/>
        <v>8.701993193971802E-2</v>
      </c>
      <c r="DJ21" s="2">
        <v>252</v>
      </c>
      <c r="DK21" s="7">
        <f t="shared" si="50"/>
        <v>2.4390243902439046E-2</v>
      </c>
      <c r="DL21" s="2">
        <v>2057</v>
      </c>
      <c r="DM21" s="7">
        <f t="shared" si="51"/>
        <v>4.6819338422391832E-2</v>
      </c>
      <c r="DN21" s="2">
        <v>246</v>
      </c>
      <c r="DO21" s="30">
        <f t="shared" si="60"/>
        <v>2.9288702928870203E-2</v>
      </c>
      <c r="DP21" s="23">
        <v>1965</v>
      </c>
      <c r="DQ21" s="26">
        <f t="shared" si="52"/>
        <v>0.11331444759206799</v>
      </c>
      <c r="DR21" s="23">
        <v>239</v>
      </c>
      <c r="DS21" s="24">
        <f t="shared" si="61"/>
        <v>0.11682242990654212</v>
      </c>
      <c r="DT21" s="25">
        <v>1765</v>
      </c>
      <c r="DU21" s="61">
        <f t="shared" si="62"/>
        <v>0.16964877402253142</v>
      </c>
      <c r="DV21" s="25">
        <v>214</v>
      </c>
      <c r="DW21" s="32">
        <f t="shared" si="63"/>
        <v>9.7435897435897534E-2</v>
      </c>
      <c r="DX21" s="6">
        <v>1509</v>
      </c>
      <c r="DY21" s="7">
        <f t="shared" si="63"/>
        <v>9.427121102248015E-2</v>
      </c>
      <c r="DZ21" s="6">
        <v>195</v>
      </c>
      <c r="EA21" s="7">
        <f t="shared" si="65"/>
        <v>8.3333333333333259E-2</v>
      </c>
      <c r="EB21" s="6">
        <v>1379</v>
      </c>
      <c r="EC21" s="30">
        <f t="shared" si="53"/>
        <v>0.13497942386831285</v>
      </c>
      <c r="ED21" s="6">
        <v>180</v>
      </c>
      <c r="EE21" s="30">
        <f t="shared" si="54"/>
        <v>0.19205298013245042</v>
      </c>
      <c r="EF21" s="6">
        <v>1215</v>
      </c>
      <c r="EG21" s="32">
        <f t="shared" si="64"/>
        <v>0.18421052631578938</v>
      </c>
      <c r="EH21" s="6">
        <v>151</v>
      </c>
      <c r="EI21" s="32">
        <f t="shared" si="66"/>
        <v>0.98684210526315796</v>
      </c>
      <c r="EJ21" s="6">
        <v>1026</v>
      </c>
      <c r="EK21" s="16">
        <v>76</v>
      </c>
    </row>
    <row r="22" spans="2:141" s="2" customFormat="1" x14ac:dyDescent="0.2">
      <c r="B22" s="28" t="s">
        <v>11</v>
      </c>
      <c r="C22" s="2">
        <v>15132</v>
      </c>
      <c r="D22" s="155">
        <f t="shared" si="55"/>
        <v>2.7360988526037078E-2</v>
      </c>
      <c r="E22" s="2">
        <v>2361</v>
      </c>
      <c r="F22" s="154">
        <f t="shared" si="0"/>
        <v>5.965061780996983E-3</v>
      </c>
      <c r="G22" s="2">
        <v>14729</v>
      </c>
      <c r="H22" s="152">
        <f t="shared" si="1"/>
        <v>2.6053639846743248E-2</v>
      </c>
      <c r="I22">
        <f>1287+1060</f>
        <v>2347</v>
      </c>
      <c r="J22" s="152">
        <f t="shared" si="2"/>
        <v>6.8640068640068996E-3</v>
      </c>
      <c r="K22">
        <v>14355</v>
      </c>
      <c r="L22" s="153">
        <f t="shared" si="3"/>
        <v>2.1054129027669122E-2</v>
      </c>
      <c r="M22">
        <f>1271+1060</f>
        <v>2331</v>
      </c>
      <c r="N22" s="153">
        <f t="shared" si="4"/>
        <v>6.4766839378238572E-3</v>
      </c>
      <c r="O22" s="2">
        <v>14059</v>
      </c>
      <c r="P22" s="30">
        <f t="shared" si="5"/>
        <v>5.6602384807890482E-2</v>
      </c>
      <c r="Q22" s="2">
        <f>1257+1059</f>
        <v>2316</v>
      </c>
      <c r="R22" s="30">
        <f t="shared" si="6"/>
        <v>7.3945193562419131E-3</v>
      </c>
      <c r="S22" s="2">
        <v>13586</v>
      </c>
      <c r="T22" s="32">
        <f t="shared" si="7"/>
        <v>5.9502456523434555E-2</v>
      </c>
      <c r="U22" s="2">
        <f>1246+1053</f>
        <v>2299</v>
      </c>
      <c r="V22" s="32">
        <f t="shared" si="8"/>
        <v>2.8175313059034091E-2</v>
      </c>
      <c r="W22" s="2">
        <v>12823</v>
      </c>
      <c r="X22" s="7">
        <f t="shared" si="9"/>
        <v>2.7731025086158434E-2</v>
      </c>
      <c r="Y22" s="2">
        <f>1187+1049</f>
        <v>2236</v>
      </c>
      <c r="Z22" s="7">
        <f t="shared" si="10"/>
        <v>8.570139828597112E-3</v>
      </c>
      <c r="AA22" s="2">
        <v>12477</v>
      </c>
      <c r="AB22" s="30">
        <f t="shared" si="11"/>
        <v>3.526385662130771E-2</v>
      </c>
      <c r="AC22" s="2">
        <f>1172+1045</f>
        <v>2217</v>
      </c>
      <c r="AD22" s="30">
        <f t="shared" si="12"/>
        <v>1.6040329972502265E-2</v>
      </c>
      <c r="AE22" s="2">
        <v>12052</v>
      </c>
      <c r="AF22" s="32">
        <f t="shared" si="13"/>
        <v>4.0670063034280224E-2</v>
      </c>
      <c r="AG22" s="2">
        <f>1140+1042</f>
        <v>2182</v>
      </c>
      <c r="AH22" s="24">
        <f t="shared" si="14"/>
        <v>3.9542639352072362E-2</v>
      </c>
      <c r="AI22" s="2">
        <v>11581</v>
      </c>
      <c r="AJ22" s="7">
        <f t="shared" si="15"/>
        <v>2.6320453739808514E-2</v>
      </c>
      <c r="AK22" s="2">
        <f>1067+1032</f>
        <v>2099</v>
      </c>
      <c r="AL22" s="32">
        <f t="shared" si="16"/>
        <v>1.9922254616132173E-2</v>
      </c>
      <c r="AM22" s="2">
        <v>11284</v>
      </c>
      <c r="AN22" s="30">
        <f t="shared" si="17"/>
        <v>3.656072019107115E-2</v>
      </c>
      <c r="AO22" s="2">
        <f>1025+1033</f>
        <v>2058</v>
      </c>
      <c r="AP22" s="30">
        <f t="shared" si="18"/>
        <v>1.0309278350515427E-2</v>
      </c>
      <c r="AQ22" s="2">
        <v>10886</v>
      </c>
      <c r="AR22" s="24">
        <f t="shared" si="19"/>
        <v>4.5825727735613331E-2</v>
      </c>
      <c r="AS22" s="2">
        <v>2037</v>
      </c>
      <c r="AT22" s="7">
        <f t="shared" si="20"/>
        <v>1.0416666666666741E-2</v>
      </c>
      <c r="AU22" s="2">
        <v>10409</v>
      </c>
      <c r="AV22" s="24">
        <f t="shared" si="21"/>
        <v>2.5416215151216726E-2</v>
      </c>
      <c r="AW22" s="2">
        <f>989+1027</f>
        <v>2016</v>
      </c>
      <c r="AX22" s="30">
        <f t="shared" si="22"/>
        <v>1.5617128463476071E-2</v>
      </c>
      <c r="AY22" s="2">
        <v>10151</v>
      </c>
      <c r="AZ22" s="61">
        <f t="shared" si="23"/>
        <v>2.4422242405893524E-2</v>
      </c>
      <c r="BA22" s="2">
        <v>1985</v>
      </c>
      <c r="BB22" s="24">
        <f t="shared" si="24"/>
        <v>7.9978237214363368E-2</v>
      </c>
      <c r="BC22" s="2">
        <v>9909</v>
      </c>
      <c r="BD22" s="30">
        <f t="shared" si="25"/>
        <v>2.3657024793388493E-2</v>
      </c>
      <c r="BE22" s="2">
        <f>961+877</f>
        <v>1838</v>
      </c>
      <c r="BF22" s="32">
        <f t="shared" si="26"/>
        <v>2.2246941045606317E-2</v>
      </c>
      <c r="BG22" s="2">
        <v>9680</v>
      </c>
      <c r="BH22" s="32">
        <f t="shared" si="27"/>
        <v>2.5423728813559254E-2</v>
      </c>
      <c r="BI22" s="2">
        <f>931+867</f>
        <v>1798</v>
      </c>
      <c r="BJ22" s="30">
        <f t="shared" si="56"/>
        <v>8.4127874369039901E-3</v>
      </c>
      <c r="BK22" s="2">
        <v>9440</v>
      </c>
      <c r="BL22" s="30">
        <f t="shared" si="28"/>
        <v>1.3636851712659714E-2</v>
      </c>
      <c r="BM22" s="2">
        <f>920+863</f>
        <v>1783</v>
      </c>
      <c r="BN22" s="32">
        <f t="shared" si="57"/>
        <v>1.1344299489506549E-2</v>
      </c>
      <c r="BO22" s="2">
        <v>9313</v>
      </c>
      <c r="BP22" s="32">
        <f t="shared" si="29"/>
        <v>5.9499431171786021E-2</v>
      </c>
      <c r="BQ22" s="2">
        <v>1763</v>
      </c>
      <c r="BR22" s="30">
        <f t="shared" si="58"/>
        <v>9.7365406643756813E-3</v>
      </c>
      <c r="BS22" s="2">
        <v>8790</v>
      </c>
      <c r="BT22" s="30">
        <f t="shared" si="30"/>
        <v>3.631219052110346E-2</v>
      </c>
      <c r="BU22" s="9">
        <v>1746</v>
      </c>
      <c r="BV22" s="32">
        <f t="shared" si="59"/>
        <v>0.97959183673469385</v>
      </c>
      <c r="BW22" s="82"/>
      <c r="BX22" s="9">
        <v>8482</v>
      </c>
      <c r="BY22" s="24">
        <f t="shared" si="31"/>
        <v>6.732100163583743E-2</v>
      </c>
      <c r="BZ22" s="9">
        <v>882</v>
      </c>
      <c r="CA22" s="30">
        <f t="shared" si="32"/>
        <v>1.8475750577367167E-2</v>
      </c>
      <c r="CB22" s="9">
        <v>7947</v>
      </c>
      <c r="CC22" s="32">
        <f t="shared" si="33"/>
        <v>6.1723446893787504E-2</v>
      </c>
      <c r="CD22" s="9">
        <v>866</v>
      </c>
      <c r="CE22" s="32">
        <f t="shared" si="34"/>
        <v>4.7158403869407506E-2</v>
      </c>
      <c r="CF22" s="9">
        <v>7485</v>
      </c>
      <c r="CG22" s="30">
        <f t="shared" si="35"/>
        <v>5.601015801354392E-2</v>
      </c>
      <c r="CH22" s="9">
        <v>827</v>
      </c>
      <c r="CI22" s="7">
        <f t="shared" si="36"/>
        <v>1.4723926380368013E-2</v>
      </c>
      <c r="CJ22" s="2">
        <v>7088</v>
      </c>
      <c r="CK22" s="32">
        <f t="shared" si="37"/>
        <v>7.7694997719324865E-2</v>
      </c>
      <c r="CL22" s="2">
        <v>815</v>
      </c>
      <c r="CM22" s="7">
        <f t="shared" si="38"/>
        <v>1.8750000000000044E-2</v>
      </c>
      <c r="CN22" s="2">
        <v>6577</v>
      </c>
      <c r="CO22" s="7">
        <f t="shared" si="39"/>
        <v>6.4584007769504792E-2</v>
      </c>
      <c r="CP22" s="2">
        <v>800</v>
      </c>
      <c r="CQ22" s="7">
        <f t="shared" si="40"/>
        <v>3.6269430051813378E-2</v>
      </c>
      <c r="CR22" s="2">
        <v>6178</v>
      </c>
      <c r="CS22" s="30">
        <f t="shared" si="41"/>
        <v>8.6146272855133654E-2</v>
      </c>
      <c r="CT22" s="2">
        <v>772</v>
      </c>
      <c r="CU22" s="30">
        <f t="shared" si="42"/>
        <v>5.6087551299589533E-2</v>
      </c>
      <c r="CV22" s="2">
        <v>5688</v>
      </c>
      <c r="CW22" s="24">
        <f t="shared" si="43"/>
        <v>0.11311154598825834</v>
      </c>
      <c r="CX22" s="2">
        <v>731</v>
      </c>
      <c r="CY22" s="61">
        <f t="shared" si="44"/>
        <v>7.4999999999999956E-2</v>
      </c>
      <c r="CZ22" s="2">
        <v>5110</v>
      </c>
      <c r="DA22" s="32">
        <f t="shared" si="45"/>
        <v>9.9634172584463165E-2</v>
      </c>
      <c r="DB22" s="2">
        <v>680</v>
      </c>
      <c r="DC22" s="26">
        <f t="shared" si="46"/>
        <v>6.4162754303599412E-2</v>
      </c>
      <c r="DD22" s="2">
        <v>4647</v>
      </c>
      <c r="DE22" s="30">
        <f t="shared" si="47"/>
        <v>8.3722014925373234E-2</v>
      </c>
      <c r="DF22" s="2">
        <v>639</v>
      </c>
      <c r="DG22" s="61">
        <f t="shared" si="48"/>
        <v>9.7938144329897003E-2</v>
      </c>
      <c r="DH22" s="2">
        <v>4288</v>
      </c>
      <c r="DI22" s="32">
        <f t="shared" si="49"/>
        <v>0.15579514824797847</v>
      </c>
      <c r="DJ22" s="2">
        <v>582</v>
      </c>
      <c r="DK22" s="7">
        <f t="shared" si="50"/>
        <v>3.9285714285714368E-2</v>
      </c>
      <c r="DL22" s="2">
        <v>3710</v>
      </c>
      <c r="DM22" s="7">
        <f t="shared" si="51"/>
        <v>0.11244377811094464</v>
      </c>
      <c r="DN22" s="2">
        <v>560</v>
      </c>
      <c r="DO22" s="7">
        <f t="shared" si="60"/>
        <v>6.4638783269961975E-2</v>
      </c>
      <c r="DP22" s="23">
        <v>3335</v>
      </c>
      <c r="DQ22" s="26">
        <f t="shared" si="52"/>
        <v>0.18220489188231115</v>
      </c>
      <c r="DR22" s="23">
        <v>526</v>
      </c>
      <c r="DS22" s="7">
        <f t="shared" si="61"/>
        <v>8.2304526748971263E-2</v>
      </c>
      <c r="DT22" s="25">
        <v>2821</v>
      </c>
      <c r="DU22" s="61">
        <f t="shared" si="62"/>
        <v>0.26219239373601799</v>
      </c>
      <c r="DV22" s="25">
        <v>486</v>
      </c>
      <c r="DW22" s="30">
        <f t="shared" si="63"/>
        <v>0.1198156682027649</v>
      </c>
      <c r="DX22" s="9">
        <v>2235</v>
      </c>
      <c r="DY22" s="30">
        <f t="shared" si="63"/>
        <v>0.17941952506596315</v>
      </c>
      <c r="DZ22" s="9">
        <v>434</v>
      </c>
      <c r="EA22" s="32">
        <f t="shared" si="65"/>
        <v>0.15733333333333333</v>
      </c>
      <c r="EB22" s="9">
        <v>1895</v>
      </c>
      <c r="EC22" s="24">
        <f t="shared" si="53"/>
        <v>0.24018324607329844</v>
      </c>
      <c r="ED22" s="9">
        <v>375</v>
      </c>
      <c r="EE22" s="30">
        <f t="shared" si="54"/>
        <v>0.11275964391691384</v>
      </c>
      <c r="EF22" s="9">
        <v>1528</v>
      </c>
      <c r="EG22" s="32">
        <f t="shared" si="64"/>
        <v>0.17628945342571201</v>
      </c>
      <c r="EH22" s="9">
        <v>337</v>
      </c>
      <c r="EI22" s="32">
        <f t="shared" si="66"/>
        <v>0.33730158730158721</v>
      </c>
      <c r="EJ22" s="9">
        <v>1299</v>
      </c>
      <c r="EK22" s="31">
        <v>252</v>
      </c>
    </row>
    <row r="23" spans="2:141" x14ac:dyDescent="0.2">
      <c r="B23" s="72" t="s">
        <v>12</v>
      </c>
      <c r="C23" s="2">
        <v>3721</v>
      </c>
      <c r="D23" s="153">
        <f t="shared" si="55"/>
        <v>2.478656017626002E-2</v>
      </c>
      <c r="E23" s="2">
        <v>36</v>
      </c>
      <c r="F23" s="154">
        <f t="shared" si="0"/>
        <v>0</v>
      </c>
      <c r="G23" s="2">
        <v>3631</v>
      </c>
      <c r="H23" s="153">
        <f t="shared" si="1"/>
        <v>2.5416548997458266E-2</v>
      </c>
      <c r="I23">
        <v>36</v>
      </c>
      <c r="J23" s="152">
        <f t="shared" si="2"/>
        <v>2.857142857142847E-2</v>
      </c>
      <c r="K23">
        <v>3541</v>
      </c>
      <c r="L23" s="154">
        <f t="shared" si="3"/>
        <v>3.4774985388661639E-2</v>
      </c>
      <c r="M23">
        <v>35</v>
      </c>
      <c r="N23" s="153">
        <f t="shared" si="4"/>
        <v>0</v>
      </c>
      <c r="O23" s="2">
        <v>3422</v>
      </c>
      <c r="P23" s="24">
        <f t="shared" si="5"/>
        <v>5.7646356033452806E-2</v>
      </c>
      <c r="Q23" s="2">
        <v>35</v>
      </c>
      <c r="R23" s="7">
        <f t="shared" si="6"/>
        <v>2.9411764705882248E-2</v>
      </c>
      <c r="S23" s="2">
        <v>3348</v>
      </c>
      <c r="T23" s="24">
        <f t="shared" si="7"/>
        <v>2.0109689213893889E-2</v>
      </c>
      <c r="U23" s="2">
        <v>34</v>
      </c>
      <c r="V23" s="30">
        <f t="shared" si="8"/>
        <v>0.17241379310344818</v>
      </c>
      <c r="W23" s="2">
        <v>3282</v>
      </c>
      <c r="X23" s="24">
        <f t="shared" si="9"/>
        <v>1.4215080346106301E-2</v>
      </c>
      <c r="Y23" s="2">
        <v>29</v>
      </c>
      <c r="Z23" s="24">
        <f t="shared" si="10"/>
        <v>0.20833333333333326</v>
      </c>
      <c r="AA23" s="2">
        <v>3236</v>
      </c>
      <c r="AB23" s="135">
        <f t="shared" si="11"/>
        <v>2.9589564110722222E-2</v>
      </c>
      <c r="AC23" s="2">
        <v>24</v>
      </c>
      <c r="AD23" s="32">
        <f t="shared" si="12"/>
        <v>9.0909090909090828E-2</v>
      </c>
      <c r="AE23" s="2">
        <v>3143</v>
      </c>
      <c r="AF23" s="32">
        <f t="shared" si="13"/>
        <v>2.3778501628664461E-2</v>
      </c>
      <c r="AG23" s="2">
        <v>22</v>
      </c>
      <c r="AH23" s="7">
        <f t="shared" si="14"/>
        <v>0</v>
      </c>
      <c r="AI23" s="2">
        <v>3070</v>
      </c>
      <c r="AJ23" s="30">
        <f t="shared" si="15"/>
        <v>2.0611702127659504E-2</v>
      </c>
      <c r="AK23" s="2">
        <v>22</v>
      </c>
      <c r="AL23" s="7">
        <f t="shared" si="16"/>
        <v>0</v>
      </c>
      <c r="AM23" s="2">
        <v>3008</v>
      </c>
      <c r="AN23" s="32">
        <f t="shared" si="17"/>
        <v>2.837606837606832E-2</v>
      </c>
      <c r="AO23" s="2">
        <v>22</v>
      </c>
      <c r="AP23" s="7">
        <f t="shared" si="18"/>
        <v>0</v>
      </c>
      <c r="AQ23" s="2">
        <v>2925</v>
      </c>
      <c r="AR23" s="30">
        <f t="shared" si="19"/>
        <v>1.5625E-2</v>
      </c>
      <c r="AS23" s="2">
        <v>22</v>
      </c>
      <c r="AT23" s="7">
        <f t="shared" si="20"/>
        <v>0</v>
      </c>
      <c r="AU23" s="2">
        <v>2880</v>
      </c>
      <c r="AV23" s="32">
        <f t="shared" si="21"/>
        <v>2.2727272727272707E-2</v>
      </c>
      <c r="AW23" s="2">
        <v>22</v>
      </c>
      <c r="AX23" s="7">
        <f t="shared" si="22"/>
        <v>0</v>
      </c>
      <c r="AY23" s="2">
        <v>2816</v>
      </c>
      <c r="AZ23" s="7">
        <f t="shared" si="23"/>
        <v>2.0289855072463725E-2</v>
      </c>
      <c r="BA23" s="2">
        <v>22</v>
      </c>
      <c r="BB23" s="32">
        <f t="shared" si="24"/>
        <v>4.7619047619047672E-2</v>
      </c>
      <c r="BC23" s="2">
        <v>2760</v>
      </c>
      <c r="BD23" s="7">
        <f t="shared" si="25"/>
        <v>2.0332717190388205E-2</v>
      </c>
      <c r="BE23" s="2">
        <f>21</f>
        <v>21</v>
      </c>
      <c r="BF23" s="7">
        <f t="shared" si="26"/>
        <v>0</v>
      </c>
      <c r="BG23" s="2">
        <v>2705</v>
      </c>
      <c r="BH23" s="30">
        <f t="shared" si="27"/>
        <v>2.1911598035511792E-2</v>
      </c>
      <c r="BI23" s="2">
        <v>21</v>
      </c>
      <c r="BJ23" s="30">
        <f t="shared" si="56"/>
        <v>5.0000000000000044E-2</v>
      </c>
      <c r="BK23" s="2">
        <v>2647</v>
      </c>
      <c r="BL23" s="32">
        <f t="shared" si="28"/>
        <v>2.6764934057408762E-2</v>
      </c>
      <c r="BM23" s="2">
        <v>20</v>
      </c>
      <c r="BN23" s="32">
        <f t="shared" si="57"/>
        <v>5.2631578947368363E-2</v>
      </c>
      <c r="BO23" s="2">
        <v>2578</v>
      </c>
      <c r="BP23" s="7">
        <f t="shared" si="29"/>
        <v>2.0990099009901009E-2</v>
      </c>
      <c r="BQ23" s="2">
        <v>19</v>
      </c>
      <c r="BR23" s="7">
        <f t="shared" si="58"/>
        <v>0</v>
      </c>
      <c r="BS23" s="2">
        <v>2525</v>
      </c>
      <c r="BT23" s="7">
        <f t="shared" si="30"/>
        <v>2.3510336441021407E-2</v>
      </c>
      <c r="BU23" s="9">
        <v>19</v>
      </c>
      <c r="BV23" s="7">
        <f t="shared" si="59"/>
        <v>0</v>
      </c>
      <c r="BW23" s="82"/>
      <c r="BX23" s="9">
        <v>2467</v>
      </c>
      <c r="BY23" s="30">
        <f t="shared" si="31"/>
        <v>2.8773978315262738E-2</v>
      </c>
      <c r="BZ23" s="9">
        <v>19</v>
      </c>
      <c r="CA23" s="7">
        <f t="shared" si="32"/>
        <v>5.555555555555558E-2</v>
      </c>
      <c r="CB23" s="9">
        <v>2398</v>
      </c>
      <c r="CC23" s="32">
        <f t="shared" si="33"/>
        <v>5.4993400791905067E-2</v>
      </c>
      <c r="CD23" s="9">
        <v>18</v>
      </c>
      <c r="CE23" s="7">
        <f t="shared" si="34"/>
        <v>5.8823529411764719E-2</v>
      </c>
      <c r="CF23" s="9">
        <v>2273</v>
      </c>
      <c r="CG23" s="7">
        <f t="shared" si="35"/>
        <v>4.4577205882353033E-2</v>
      </c>
      <c r="CH23" s="9">
        <v>17</v>
      </c>
      <c r="CI23" s="30">
        <f t="shared" si="36"/>
        <v>6.25E-2</v>
      </c>
      <c r="CJ23" s="2">
        <v>2176</v>
      </c>
      <c r="CK23" s="7">
        <f t="shared" si="37"/>
        <v>5.8365758754863828E-2</v>
      </c>
      <c r="CL23" s="2">
        <v>16</v>
      </c>
      <c r="CM23" s="32">
        <f t="shared" si="38"/>
        <v>0.14285714285714279</v>
      </c>
      <c r="CN23" s="2">
        <v>2056</v>
      </c>
      <c r="CO23" s="7">
        <f t="shared" si="39"/>
        <v>8.8983050847457612E-2</v>
      </c>
      <c r="CP23" s="2">
        <v>14</v>
      </c>
      <c r="CQ23" s="32">
        <f t="shared" si="40"/>
        <v>7.6923076923076872E-2</v>
      </c>
      <c r="CR23" s="2">
        <v>1888</v>
      </c>
      <c r="CS23" s="7">
        <f t="shared" si="41"/>
        <v>0.1874213836477987</v>
      </c>
      <c r="CT23" s="2">
        <v>13</v>
      </c>
      <c r="CU23" s="7">
        <f t="shared" si="42"/>
        <v>0</v>
      </c>
      <c r="CV23" s="2">
        <v>1590</v>
      </c>
      <c r="CW23" s="7">
        <f t="shared" si="43"/>
        <v>0.23639191290824257</v>
      </c>
      <c r="CX23" s="2">
        <v>13</v>
      </c>
      <c r="CY23" s="26">
        <f t="shared" si="44"/>
        <v>0</v>
      </c>
      <c r="CZ23" s="2">
        <v>1286</v>
      </c>
      <c r="DA23" s="7">
        <f t="shared" si="45"/>
        <v>0.28600000000000003</v>
      </c>
      <c r="DB23" s="2">
        <v>13</v>
      </c>
      <c r="DC23" s="61">
        <f t="shared" si="46"/>
        <v>0.18181818181818188</v>
      </c>
      <c r="DD23" s="2">
        <v>1000</v>
      </c>
      <c r="DE23" s="30">
        <f t="shared" si="47"/>
        <v>0.31926121372031657</v>
      </c>
      <c r="DF23" s="2">
        <v>11</v>
      </c>
      <c r="DG23" s="7">
        <f t="shared" si="48"/>
        <v>0.10000000000000009</v>
      </c>
      <c r="DH23" s="2">
        <v>758</v>
      </c>
      <c r="DI23" s="32">
        <f t="shared" si="49"/>
        <v>0.8004750593824228</v>
      </c>
      <c r="DJ23" s="2">
        <v>10</v>
      </c>
      <c r="DK23" s="7">
        <f t="shared" si="50"/>
        <v>0.11111111111111116</v>
      </c>
      <c r="DL23" s="2">
        <v>421</v>
      </c>
      <c r="DM23" s="7">
        <f t="shared" si="51"/>
        <v>0.44178082191780832</v>
      </c>
      <c r="DN23" s="2">
        <v>9</v>
      </c>
      <c r="DO23" s="7">
        <f t="shared" si="60"/>
        <v>0.125</v>
      </c>
      <c r="DP23" s="23">
        <v>292</v>
      </c>
      <c r="DQ23" s="26">
        <f t="shared" si="52"/>
        <v>0.63128491620111737</v>
      </c>
      <c r="DR23" s="23">
        <v>8</v>
      </c>
      <c r="DS23" s="26">
        <f t="shared" si="61"/>
        <v>0.33333333333333326</v>
      </c>
      <c r="DT23" s="25">
        <v>179</v>
      </c>
      <c r="DU23" s="61">
        <f t="shared" si="62"/>
        <v>0.7047619047619047</v>
      </c>
      <c r="DV23" s="25">
        <v>6</v>
      </c>
      <c r="DW23" s="32">
        <f t="shared" si="63"/>
        <v>1</v>
      </c>
      <c r="DX23" s="6">
        <v>105</v>
      </c>
      <c r="DY23" s="7">
        <f t="shared" si="63"/>
        <v>0.14130434782608692</v>
      </c>
      <c r="DZ23" s="6">
        <v>3</v>
      </c>
      <c r="EA23" s="27">
        <f t="shared" si="65"/>
        <v>0.5</v>
      </c>
      <c r="EB23" s="6">
        <v>92</v>
      </c>
      <c r="EC23" s="30">
        <f t="shared" si="53"/>
        <v>0.4375</v>
      </c>
      <c r="ED23" s="6">
        <v>2</v>
      </c>
      <c r="EE23" s="32">
        <f t="shared" si="54"/>
        <v>1</v>
      </c>
      <c r="EF23" s="6">
        <v>64</v>
      </c>
      <c r="EG23" s="32">
        <f t="shared" si="64"/>
        <v>0.45454545454545459</v>
      </c>
      <c r="EH23" s="6">
        <v>1</v>
      </c>
      <c r="EI23" s="27">
        <f t="shared" si="66"/>
        <v>0</v>
      </c>
      <c r="EJ23" s="6">
        <v>44</v>
      </c>
      <c r="EK23" s="16">
        <v>1</v>
      </c>
    </row>
    <row r="24" spans="2:141" x14ac:dyDescent="0.2">
      <c r="B24" s="162" t="s">
        <v>13</v>
      </c>
      <c r="C24" s="2">
        <v>1694</v>
      </c>
      <c r="D24" s="152">
        <f t="shared" si="55"/>
        <v>2.2329511164755678E-2</v>
      </c>
      <c r="E24" s="2">
        <v>81</v>
      </c>
      <c r="F24" s="155">
        <f t="shared" si="0"/>
        <v>3.8461538461538547E-2</v>
      </c>
      <c r="G24" s="2">
        <v>1657</v>
      </c>
      <c r="H24" s="153">
        <f t="shared" si="1"/>
        <v>1.5941140404659659E-2</v>
      </c>
      <c r="I24">
        <v>78</v>
      </c>
      <c r="J24" s="152">
        <f t="shared" si="2"/>
        <v>1.298701298701288E-2</v>
      </c>
      <c r="K24">
        <v>1631</v>
      </c>
      <c r="L24" s="153">
        <f t="shared" si="3"/>
        <v>1.6832917705735584E-2</v>
      </c>
      <c r="M24">
        <v>77</v>
      </c>
      <c r="N24" s="153">
        <f t="shared" si="4"/>
        <v>0</v>
      </c>
      <c r="O24" s="2">
        <v>1604</v>
      </c>
      <c r="P24" s="30">
        <f t="shared" si="5"/>
        <v>3.6213468869123355E-2</v>
      </c>
      <c r="Q24" s="2">
        <v>77</v>
      </c>
      <c r="R24" s="7">
        <f t="shared" si="6"/>
        <v>0</v>
      </c>
      <c r="S24" s="2">
        <v>1574</v>
      </c>
      <c r="T24" s="24">
        <f t="shared" si="7"/>
        <v>2.6075619295958363E-2</v>
      </c>
      <c r="U24" s="2">
        <v>77</v>
      </c>
      <c r="V24" s="7">
        <f t="shared" si="8"/>
        <v>0</v>
      </c>
      <c r="W24" s="2">
        <v>1534</v>
      </c>
      <c r="X24" s="24">
        <f t="shared" si="9"/>
        <v>1.9269102990033149E-2</v>
      </c>
      <c r="Y24" s="2">
        <v>77</v>
      </c>
      <c r="Z24" s="30">
        <f t="shared" si="10"/>
        <v>0</v>
      </c>
      <c r="AA24" s="2">
        <v>1505</v>
      </c>
      <c r="AB24" s="32">
        <f t="shared" si="11"/>
        <v>2.0338983050847359E-2</v>
      </c>
      <c r="AC24" s="2">
        <v>77</v>
      </c>
      <c r="AD24" s="32">
        <f t="shared" si="12"/>
        <v>1.3157894736842035E-2</v>
      </c>
      <c r="AE24" s="2">
        <v>1475</v>
      </c>
      <c r="AF24" s="30">
        <f t="shared" si="13"/>
        <v>1.1659807956104329E-2</v>
      </c>
      <c r="AG24" s="2">
        <v>76</v>
      </c>
      <c r="AH24" s="7">
        <f t="shared" si="14"/>
        <v>0</v>
      </c>
      <c r="AI24" s="2">
        <v>1458</v>
      </c>
      <c r="AJ24" s="24">
        <f t="shared" si="15"/>
        <v>1.2499999999999956E-2</v>
      </c>
      <c r="AK24" s="2">
        <v>76</v>
      </c>
      <c r="AL24" s="7">
        <f t="shared" si="16"/>
        <v>0</v>
      </c>
      <c r="AM24" s="2">
        <v>1440</v>
      </c>
      <c r="AN24" s="32">
        <f t="shared" si="17"/>
        <v>9.817671809256634E-3</v>
      </c>
      <c r="AO24" s="2">
        <v>76</v>
      </c>
      <c r="AP24" s="7">
        <f t="shared" si="18"/>
        <v>0</v>
      </c>
      <c r="AQ24" s="2">
        <v>1426</v>
      </c>
      <c r="AR24" s="30">
        <f t="shared" si="19"/>
        <v>9.2002830856334761E-3</v>
      </c>
      <c r="AS24" s="2">
        <v>76</v>
      </c>
      <c r="AT24" s="7">
        <f t="shared" si="20"/>
        <v>0</v>
      </c>
      <c r="AU24" s="2">
        <v>1413</v>
      </c>
      <c r="AV24" s="32">
        <f t="shared" si="21"/>
        <v>1.5815959741193319E-2</v>
      </c>
      <c r="AW24" s="2">
        <v>76</v>
      </c>
      <c r="AX24" s="7">
        <f t="shared" si="22"/>
        <v>0</v>
      </c>
      <c r="AY24" s="2">
        <v>1391</v>
      </c>
      <c r="AZ24" s="26">
        <f t="shared" si="23"/>
        <v>1.0167029774872827E-2</v>
      </c>
      <c r="BA24" s="2">
        <v>76</v>
      </c>
      <c r="BB24" s="32">
        <f t="shared" si="24"/>
        <v>4.1095890410958846E-2</v>
      </c>
      <c r="BC24" s="2">
        <v>1377</v>
      </c>
      <c r="BD24" s="32">
        <f t="shared" si="25"/>
        <v>5.9230769230769198E-2</v>
      </c>
      <c r="BE24" s="2">
        <f>73</f>
        <v>73</v>
      </c>
      <c r="BF24" s="7">
        <f t="shared" si="26"/>
        <v>1.388888888888884E-2</v>
      </c>
      <c r="BG24" s="2">
        <v>1300</v>
      </c>
      <c r="BH24" s="30">
        <f t="shared" si="27"/>
        <v>3.1746031746031855E-2</v>
      </c>
      <c r="BI24" s="2">
        <v>72</v>
      </c>
      <c r="BJ24" s="30">
        <f t="shared" si="56"/>
        <v>2.857142857142847E-2</v>
      </c>
      <c r="BK24" s="2">
        <v>1260</v>
      </c>
      <c r="BL24" s="32">
        <f t="shared" si="28"/>
        <v>4.4776119402984982E-2</v>
      </c>
      <c r="BM24" s="2">
        <v>70</v>
      </c>
      <c r="BN24" s="32">
        <f t="shared" si="57"/>
        <v>4.4776119402984982E-2</v>
      </c>
      <c r="BO24" s="2">
        <v>1206</v>
      </c>
      <c r="BP24" s="32">
        <f t="shared" si="29"/>
        <v>2.5510204081632626E-2</v>
      </c>
      <c r="BQ24" s="2">
        <v>67</v>
      </c>
      <c r="BR24" s="7">
        <f t="shared" si="58"/>
        <v>3.076923076923066E-2</v>
      </c>
      <c r="BS24" s="2">
        <v>1176</v>
      </c>
      <c r="BT24" s="7">
        <f t="shared" si="30"/>
        <v>1.9947961838681749E-2</v>
      </c>
      <c r="BU24" s="9">
        <v>65</v>
      </c>
      <c r="BV24" s="30">
        <f t="shared" si="59"/>
        <v>4.8387096774193505E-2</v>
      </c>
      <c r="BW24" s="82"/>
      <c r="BX24" s="9">
        <v>1153</v>
      </c>
      <c r="BY24" s="30">
        <f t="shared" si="31"/>
        <v>2.7629233511586415E-2</v>
      </c>
      <c r="BZ24" s="9">
        <v>62</v>
      </c>
      <c r="CA24" s="32">
        <f t="shared" si="32"/>
        <v>0.10714285714285721</v>
      </c>
      <c r="CB24" s="9">
        <v>1122</v>
      </c>
      <c r="CC24" s="32">
        <f t="shared" si="33"/>
        <v>0.11199207135778</v>
      </c>
      <c r="CD24" s="9">
        <v>56</v>
      </c>
      <c r="CE24" s="32">
        <f t="shared" si="34"/>
        <v>5.6603773584905648E-2</v>
      </c>
      <c r="CF24" s="9">
        <v>1009</v>
      </c>
      <c r="CG24" s="7">
        <f t="shared" si="35"/>
        <v>3.1697341513292399E-2</v>
      </c>
      <c r="CH24" s="9">
        <v>53</v>
      </c>
      <c r="CI24" s="30">
        <f t="shared" si="36"/>
        <v>3.9215686274509887E-2</v>
      </c>
      <c r="CJ24" s="2">
        <v>978</v>
      </c>
      <c r="CK24" s="7">
        <f t="shared" si="37"/>
        <v>3.2734952481520585E-2</v>
      </c>
      <c r="CL24" s="2">
        <v>51</v>
      </c>
      <c r="CM24" s="32">
        <f t="shared" si="38"/>
        <v>4.081632653061229E-2</v>
      </c>
      <c r="CN24" s="2">
        <v>947</v>
      </c>
      <c r="CO24" s="7">
        <f t="shared" si="39"/>
        <v>6.1659192825112008E-2</v>
      </c>
      <c r="CP24" s="2">
        <v>49</v>
      </c>
      <c r="CQ24" s="32">
        <f t="shared" si="40"/>
        <v>2.0833333333333259E-2</v>
      </c>
      <c r="CR24" s="2">
        <v>892</v>
      </c>
      <c r="CS24" s="30">
        <f t="shared" si="41"/>
        <v>9.5823095823095894E-2</v>
      </c>
      <c r="CT24" s="2">
        <v>48</v>
      </c>
      <c r="CU24" s="30">
        <f t="shared" si="42"/>
        <v>0</v>
      </c>
      <c r="CV24" s="2">
        <v>814</v>
      </c>
      <c r="CW24" s="32">
        <f t="shared" si="43"/>
        <v>0.1212121212121211</v>
      </c>
      <c r="CX24" s="2">
        <v>48</v>
      </c>
      <c r="CY24" s="61">
        <f t="shared" si="44"/>
        <v>0.14285714285714279</v>
      </c>
      <c r="CZ24" s="2">
        <v>726</v>
      </c>
      <c r="DA24" s="30">
        <f t="shared" si="45"/>
        <v>0.11179173047473201</v>
      </c>
      <c r="DB24" s="2">
        <v>42</v>
      </c>
      <c r="DC24" s="26">
        <f t="shared" si="46"/>
        <v>0.13513513513513509</v>
      </c>
      <c r="DD24" s="2">
        <v>653</v>
      </c>
      <c r="DE24" s="32">
        <f t="shared" si="47"/>
        <v>0.15780141843971629</v>
      </c>
      <c r="DF24" s="2">
        <v>37</v>
      </c>
      <c r="DG24" s="24">
        <f t="shared" si="48"/>
        <v>0.19354838709677424</v>
      </c>
      <c r="DH24" s="2">
        <v>564</v>
      </c>
      <c r="DI24" s="30">
        <f t="shared" si="49"/>
        <v>0.12574850299401197</v>
      </c>
      <c r="DJ24" s="2">
        <v>31</v>
      </c>
      <c r="DK24" s="32">
        <f t="shared" si="50"/>
        <v>3.3333333333333437E-2</v>
      </c>
      <c r="DL24" s="2">
        <v>501</v>
      </c>
      <c r="DM24" s="32">
        <f t="shared" si="51"/>
        <v>0.28461538461538471</v>
      </c>
      <c r="DN24" s="2">
        <v>30</v>
      </c>
      <c r="DO24" s="30">
        <f t="shared" si="60"/>
        <v>0</v>
      </c>
      <c r="DP24" s="23">
        <v>390</v>
      </c>
      <c r="DQ24" s="26">
        <f t="shared" si="52"/>
        <v>0.25401929260450151</v>
      </c>
      <c r="DR24" s="23">
        <v>30</v>
      </c>
      <c r="DS24" s="32">
        <f t="shared" si="61"/>
        <v>0.4285714285714286</v>
      </c>
      <c r="DT24" s="25">
        <v>311</v>
      </c>
      <c r="DU24" s="61">
        <f t="shared" si="62"/>
        <v>0.54726368159203975</v>
      </c>
      <c r="DV24" s="25">
        <v>21</v>
      </c>
      <c r="DW24" s="26">
        <f t="shared" si="63"/>
        <v>0.39999999999999991</v>
      </c>
      <c r="DX24" s="6">
        <v>201</v>
      </c>
      <c r="DY24" s="7">
        <f t="shared" si="63"/>
        <v>0.21084337349397586</v>
      </c>
      <c r="DZ24" s="6">
        <v>15</v>
      </c>
      <c r="EA24" s="32">
        <f t="shared" si="65"/>
        <v>0.5</v>
      </c>
      <c r="EB24" s="6">
        <v>166</v>
      </c>
      <c r="EC24" s="30">
        <f t="shared" si="53"/>
        <v>0.64356435643564347</v>
      </c>
      <c r="ED24" s="6">
        <v>10</v>
      </c>
      <c r="EE24" s="30">
        <f t="shared" si="54"/>
        <v>0.4285714285714286</v>
      </c>
      <c r="EF24" s="6">
        <v>101</v>
      </c>
      <c r="EG24" s="32">
        <f t="shared" si="64"/>
        <v>0.87037037037037046</v>
      </c>
      <c r="EH24" s="6">
        <v>7</v>
      </c>
      <c r="EI24" s="32">
        <f t="shared" si="66"/>
        <v>1.3333333333333335</v>
      </c>
      <c r="EJ24" s="6">
        <v>54</v>
      </c>
      <c r="EK24" s="16">
        <v>3</v>
      </c>
    </row>
    <row r="25" spans="2:141" x14ac:dyDescent="0.2">
      <c r="B25" s="28" t="s">
        <v>14</v>
      </c>
      <c r="C25" s="2">
        <v>2118</v>
      </c>
      <c r="D25" s="152">
        <f t="shared" si="55"/>
        <v>5.6980056980056037E-3</v>
      </c>
      <c r="E25" s="2">
        <v>71</v>
      </c>
      <c r="F25" s="153">
        <f t="shared" si="0"/>
        <v>0</v>
      </c>
      <c r="G25" s="2">
        <v>2106</v>
      </c>
      <c r="H25" s="153">
        <f t="shared" si="1"/>
        <v>1.4265335235377208E-3</v>
      </c>
      <c r="I25">
        <v>71</v>
      </c>
      <c r="J25" s="154">
        <f t="shared" si="2"/>
        <v>0</v>
      </c>
      <c r="K25">
        <v>2103</v>
      </c>
      <c r="L25" s="153">
        <f t="shared" si="3"/>
        <v>1.4285714285713347E-3</v>
      </c>
      <c r="M25">
        <v>71</v>
      </c>
      <c r="N25" s="152">
        <f t="shared" si="4"/>
        <v>1.4285714285714235E-2</v>
      </c>
      <c r="O25" s="2">
        <v>2100</v>
      </c>
      <c r="P25" s="30">
        <f t="shared" si="5"/>
        <v>3.3396946564885344E-3</v>
      </c>
      <c r="Q25" s="2">
        <v>70</v>
      </c>
      <c r="R25" s="7">
        <f t="shared" si="6"/>
        <v>0</v>
      </c>
      <c r="S25" s="2">
        <v>2096</v>
      </c>
      <c r="T25" s="32">
        <f t="shared" si="7"/>
        <v>1.5503875968992276E-2</v>
      </c>
      <c r="U25" s="2">
        <v>70</v>
      </c>
      <c r="V25" s="7">
        <f t="shared" si="8"/>
        <v>0</v>
      </c>
      <c r="W25" s="2">
        <v>2064</v>
      </c>
      <c r="X25" s="7">
        <f t="shared" si="9"/>
        <v>9.6993210475271319E-4</v>
      </c>
      <c r="Y25" s="2">
        <v>70</v>
      </c>
      <c r="Z25" s="7">
        <f t="shared" si="10"/>
        <v>0</v>
      </c>
      <c r="AA25" s="2">
        <v>2062</v>
      </c>
      <c r="AB25" s="7">
        <f t="shared" si="11"/>
        <v>1.1776251226692791E-2</v>
      </c>
      <c r="AC25" s="2">
        <v>70</v>
      </c>
      <c r="AD25" s="7">
        <f t="shared" si="12"/>
        <v>0</v>
      </c>
      <c r="AE25" s="2">
        <v>2038</v>
      </c>
      <c r="AF25" s="30">
        <f t="shared" si="13"/>
        <v>1.7982017982018039E-2</v>
      </c>
      <c r="AG25" s="2">
        <v>70</v>
      </c>
      <c r="AH25" s="7">
        <f t="shared" si="14"/>
        <v>0</v>
      </c>
      <c r="AI25" s="2">
        <v>2002</v>
      </c>
      <c r="AJ25" s="32">
        <f t="shared" si="15"/>
        <v>2.3517382413087873E-2</v>
      </c>
      <c r="AK25" s="2">
        <v>70</v>
      </c>
      <c r="AL25" s="7">
        <f t="shared" si="16"/>
        <v>0</v>
      </c>
      <c r="AM25" s="2">
        <v>1956</v>
      </c>
      <c r="AN25" s="30">
        <f t="shared" si="17"/>
        <v>2.1943573667711602E-2</v>
      </c>
      <c r="AO25" s="2">
        <v>70</v>
      </c>
      <c r="AP25" s="7">
        <f t="shared" si="18"/>
        <v>0</v>
      </c>
      <c r="AQ25" s="2">
        <v>1914</v>
      </c>
      <c r="AR25" s="24">
        <f t="shared" si="19"/>
        <v>4.4759825327510994E-2</v>
      </c>
      <c r="AS25" s="2">
        <v>70</v>
      </c>
      <c r="AT25" s="7">
        <f t="shared" si="20"/>
        <v>0</v>
      </c>
      <c r="AU25" s="2">
        <v>1832</v>
      </c>
      <c r="AV25" s="24">
        <f t="shared" si="21"/>
        <v>3.0951041080472752E-2</v>
      </c>
      <c r="AW25" s="2">
        <v>70</v>
      </c>
      <c r="AX25" s="30">
        <f t="shared" si="22"/>
        <v>0</v>
      </c>
      <c r="AY25" s="2">
        <v>1777</v>
      </c>
      <c r="AZ25" s="61">
        <f t="shared" si="23"/>
        <v>2.1851638872915524E-2</v>
      </c>
      <c r="BA25" s="2">
        <v>70</v>
      </c>
      <c r="BB25" s="7">
        <f t="shared" si="24"/>
        <v>0</v>
      </c>
      <c r="BC25" s="2">
        <v>1739</v>
      </c>
      <c r="BD25" s="30">
        <f t="shared" si="25"/>
        <v>8.7006960556843538E-3</v>
      </c>
      <c r="BE25" s="2">
        <f>70</f>
        <v>70</v>
      </c>
      <c r="BF25" s="7">
        <f t="shared" si="26"/>
        <v>1.449275362318847E-2</v>
      </c>
      <c r="BG25" s="2">
        <v>1724</v>
      </c>
      <c r="BH25" s="32">
        <f t="shared" si="27"/>
        <v>2.4361259655377276E-2</v>
      </c>
      <c r="BI25" s="2">
        <v>69</v>
      </c>
      <c r="BJ25" s="7">
        <f t="shared" si="56"/>
        <v>2.9850746268656803E-2</v>
      </c>
      <c r="BK25" s="2">
        <v>1683</v>
      </c>
      <c r="BL25" s="30">
        <f t="shared" si="28"/>
        <v>1.0204081632652962E-2</v>
      </c>
      <c r="BM25" s="2">
        <v>67</v>
      </c>
      <c r="BN25" s="7">
        <f t="shared" si="57"/>
        <v>4.6875E-2</v>
      </c>
      <c r="BO25" s="2">
        <v>1666</v>
      </c>
      <c r="BP25" s="7">
        <f t="shared" si="29"/>
        <v>1.0922330097087318E-2</v>
      </c>
      <c r="BQ25" s="2">
        <v>64</v>
      </c>
      <c r="BR25" s="30">
        <f t="shared" si="58"/>
        <v>0.20754716981132071</v>
      </c>
      <c r="BS25" s="2">
        <v>1648</v>
      </c>
      <c r="BT25" s="7">
        <f t="shared" si="30"/>
        <v>1.8541409147095234E-2</v>
      </c>
      <c r="BU25" s="9">
        <v>53</v>
      </c>
      <c r="BV25" s="32">
        <f t="shared" si="59"/>
        <v>0.39473684210526305</v>
      </c>
      <c r="BW25" s="82"/>
      <c r="BX25" s="9">
        <v>1618</v>
      </c>
      <c r="BY25" s="30">
        <f t="shared" si="31"/>
        <v>4.1854475209272435E-2</v>
      </c>
      <c r="BZ25" s="9">
        <v>38</v>
      </c>
      <c r="CA25" s="30">
        <f t="shared" si="32"/>
        <v>2.7027027027026973E-2</v>
      </c>
      <c r="CB25" s="9">
        <v>1553</v>
      </c>
      <c r="CC25" s="32">
        <f t="shared" si="33"/>
        <v>4.2981867024848963E-2</v>
      </c>
      <c r="CD25" s="9">
        <v>37</v>
      </c>
      <c r="CE25" s="32">
        <f t="shared" si="34"/>
        <v>8.8235294117646967E-2</v>
      </c>
      <c r="CF25" s="9">
        <v>1489</v>
      </c>
      <c r="CG25" s="30">
        <f t="shared" si="35"/>
        <v>3.6908077994429078E-2</v>
      </c>
      <c r="CH25" s="9">
        <v>34</v>
      </c>
      <c r="CI25" s="7">
        <f t="shared" si="36"/>
        <v>0</v>
      </c>
      <c r="CJ25" s="2">
        <v>1436</v>
      </c>
      <c r="CK25" s="32">
        <f t="shared" si="37"/>
        <v>7.4850299401197695E-2</v>
      </c>
      <c r="CL25" s="2">
        <v>34</v>
      </c>
      <c r="CM25" s="7">
        <f t="shared" si="38"/>
        <v>0</v>
      </c>
      <c r="CN25" s="2">
        <v>1336</v>
      </c>
      <c r="CO25" s="30">
        <f t="shared" si="39"/>
        <v>5.1140833988984946E-2</v>
      </c>
      <c r="CP25" s="2">
        <v>34</v>
      </c>
      <c r="CQ25" s="7">
        <f t="shared" si="40"/>
        <v>6.25E-2</v>
      </c>
      <c r="CR25" s="2">
        <v>1271</v>
      </c>
      <c r="CS25" s="24">
        <f t="shared" si="41"/>
        <v>0.18452935694315009</v>
      </c>
      <c r="CT25" s="2">
        <v>32</v>
      </c>
      <c r="CU25" s="7">
        <f t="shared" si="42"/>
        <v>6.6666666666666652E-2</v>
      </c>
      <c r="CV25" s="2">
        <v>1073</v>
      </c>
      <c r="CW25" s="32">
        <f t="shared" si="43"/>
        <v>0.16503800217155273</v>
      </c>
      <c r="CX25" s="2">
        <v>30</v>
      </c>
      <c r="CY25" s="26">
        <f t="shared" si="44"/>
        <v>0.11111111111111116</v>
      </c>
      <c r="CZ25" s="2">
        <v>921</v>
      </c>
      <c r="DA25" s="7">
        <f t="shared" si="45"/>
        <v>9.9045346062052397E-2</v>
      </c>
      <c r="DB25" s="2">
        <v>27</v>
      </c>
      <c r="DC25" s="61">
        <f t="shared" si="46"/>
        <v>0.35000000000000009</v>
      </c>
      <c r="DD25" s="2">
        <v>838</v>
      </c>
      <c r="DE25" s="30">
        <f t="shared" si="47"/>
        <v>0.27549467275494677</v>
      </c>
      <c r="DF25" s="2">
        <v>20</v>
      </c>
      <c r="DG25" s="7">
        <f t="shared" si="48"/>
        <v>0.11111111111111116</v>
      </c>
      <c r="DH25" s="2">
        <v>657</v>
      </c>
      <c r="DI25" s="32">
        <f t="shared" si="49"/>
        <v>0.25621414913957929</v>
      </c>
      <c r="DJ25" s="2">
        <v>18</v>
      </c>
      <c r="DK25" s="30">
        <f t="shared" si="50"/>
        <v>0.19999999999999996</v>
      </c>
      <c r="DL25" s="2">
        <v>523</v>
      </c>
      <c r="DM25" s="7">
        <f t="shared" si="51"/>
        <v>0.25419664268585129</v>
      </c>
      <c r="DN25" s="2">
        <v>15</v>
      </c>
      <c r="DO25" s="32">
        <f t="shared" si="60"/>
        <v>0.875</v>
      </c>
      <c r="DP25" s="29">
        <v>417</v>
      </c>
      <c r="DQ25" s="7">
        <f t="shared" si="52"/>
        <v>0.29503105590062106</v>
      </c>
      <c r="DR25" s="29">
        <v>8</v>
      </c>
      <c r="DS25" s="26">
        <f t="shared" si="61"/>
        <v>0.14285714285714279</v>
      </c>
      <c r="DT25" s="25">
        <v>322</v>
      </c>
      <c r="DU25" s="7">
        <f t="shared" si="62"/>
        <v>0.35864978902953593</v>
      </c>
      <c r="DV25" s="25">
        <v>7</v>
      </c>
      <c r="DW25" s="32">
        <f t="shared" si="63"/>
        <v>0.75</v>
      </c>
      <c r="DX25" s="6">
        <v>237</v>
      </c>
      <c r="DY25" s="30">
        <f t="shared" si="63"/>
        <v>0.45398773006134974</v>
      </c>
      <c r="DZ25" s="6">
        <v>4</v>
      </c>
      <c r="EA25" s="27">
        <f t="shared" si="65"/>
        <v>0</v>
      </c>
      <c r="EB25" s="6">
        <v>163</v>
      </c>
      <c r="EC25" s="24">
        <f t="shared" si="53"/>
        <v>0.81111111111111112</v>
      </c>
      <c r="ED25" s="6">
        <v>4</v>
      </c>
      <c r="EE25" s="24">
        <f t="shared" si="54"/>
        <v>1</v>
      </c>
      <c r="EF25" s="6">
        <v>90</v>
      </c>
      <c r="EG25" s="32">
        <f t="shared" si="64"/>
        <v>0.5</v>
      </c>
      <c r="EH25" s="6">
        <v>2</v>
      </c>
      <c r="EI25" s="32">
        <f t="shared" si="66"/>
        <v>1</v>
      </c>
      <c r="EJ25" s="6">
        <v>60</v>
      </c>
      <c r="EK25" s="16">
        <v>1</v>
      </c>
    </row>
    <row r="26" spans="2:141" x14ac:dyDescent="0.2">
      <c r="B26" s="72" t="s">
        <v>15</v>
      </c>
      <c r="C26" s="2">
        <v>2415</v>
      </c>
      <c r="D26" s="154">
        <f t="shared" si="55"/>
        <v>4.993757802746579E-3</v>
      </c>
      <c r="E26" s="2">
        <v>80</v>
      </c>
      <c r="F26" s="153">
        <f t="shared" si="0"/>
        <v>0</v>
      </c>
      <c r="G26" s="2">
        <v>2403</v>
      </c>
      <c r="H26" s="152">
        <f t="shared" si="1"/>
        <v>1.1363636363636465E-2</v>
      </c>
      <c r="I26">
        <v>80</v>
      </c>
      <c r="J26" s="153">
        <f t="shared" si="2"/>
        <v>1.2658227848101333E-2</v>
      </c>
      <c r="K26">
        <v>2376</v>
      </c>
      <c r="L26" s="154">
        <f t="shared" si="3"/>
        <v>6.7796610169490457E-3</v>
      </c>
      <c r="M26">
        <v>79</v>
      </c>
      <c r="N26" s="154">
        <f t="shared" si="4"/>
        <v>1.2820512820512775E-2</v>
      </c>
      <c r="O26" s="2">
        <v>2360</v>
      </c>
      <c r="P26" s="32">
        <f t="shared" si="5"/>
        <v>1.2356199403493751E-2</v>
      </c>
      <c r="Q26" s="2">
        <v>78</v>
      </c>
      <c r="R26" s="24">
        <f t="shared" si="6"/>
        <v>2.6315789473684292E-2</v>
      </c>
      <c r="S26" s="2">
        <v>2347</v>
      </c>
      <c r="T26" s="7">
        <f t="shared" si="7"/>
        <v>3.8494439692045024E-3</v>
      </c>
      <c r="U26" s="2">
        <v>76</v>
      </c>
      <c r="V26" s="32">
        <f t="shared" si="8"/>
        <v>1.3333333333333419E-2</v>
      </c>
      <c r="W26" s="2">
        <v>2338</v>
      </c>
      <c r="X26" s="7">
        <f t="shared" si="9"/>
        <v>6.8906115417743941E-3</v>
      </c>
      <c r="Y26" s="2">
        <v>75</v>
      </c>
      <c r="Z26" s="7">
        <f t="shared" si="10"/>
        <v>0</v>
      </c>
      <c r="AA26" s="2">
        <v>2322</v>
      </c>
      <c r="AB26" s="7">
        <f t="shared" si="11"/>
        <v>8.2501085540598318E-3</v>
      </c>
      <c r="AC26" s="2">
        <v>75</v>
      </c>
      <c r="AD26" s="7">
        <f t="shared" si="12"/>
        <v>0</v>
      </c>
      <c r="AE26" s="2">
        <v>2303</v>
      </c>
      <c r="AF26" s="30">
        <f t="shared" si="13"/>
        <v>9.2024539877300082E-3</v>
      </c>
      <c r="AG26" s="2">
        <v>75</v>
      </c>
      <c r="AH26" s="7">
        <f t="shared" si="14"/>
        <v>0</v>
      </c>
      <c r="AI26" s="2">
        <v>2282</v>
      </c>
      <c r="AJ26" s="24">
        <f t="shared" si="15"/>
        <v>1.0628875110717528E-2</v>
      </c>
      <c r="AK26" s="2">
        <v>75</v>
      </c>
      <c r="AL26" s="7">
        <f t="shared" si="16"/>
        <v>0</v>
      </c>
      <c r="AM26" s="2">
        <v>2258</v>
      </c>
      <c r="AN26" s="32">
        <f t="shared" si="17"/>
        <v>9.8389982110911323E-3</v>
      </c>
      <c r="AO26" s="2">
        <v>75</v>
      </c>
      <c r="AP26" s="7">
        <f t="shared" si="18"/>
        <v>0</v>
      </c>
      <c r="AQ26" s="2">
        <v>2236</v>
      </c>
      <c r="AR26" s="32">
        <f t="shared" si="19"/>
        <v>9.4808126410834692E-3</v>
      </c>
      <c r="AS26" s="2">
        <v>75</v>
      </c>
      <c r="AT26" s="30">
        <f t="shared" si="20"/>
        <v>1.3513513513513598E-2</v>
      </c>
      <c r="AU26" s="2">
        <v>2215</v>
      </c>
      <c r="AV26" s="7">
        <f t="shared" si="21"/>
        <v>4.5351473922903285E-3</v>
      </c>
      <c r="AW26" s="2">
        <v>74</v>
      </c>
      <c r="AX26" s="32">
        <f t="shared" si="22"/>
        <v>2.7777777777777679E-2</v>
      </c>
      <c r="AY26" s="2">
        <v>2205</v>
      </c>
      <c r="AZ26" s="26">
        <f t="shared" si="23"/>
        <v>6.389776357827559E-3</v>
      </c>
      <c r="BA26" s="2">
        <v>72</v>
      </c>
      <c r="BB26" s="24">
        <f t="shared" si="24"/>
        <v>0.14285714285714279</v>
      </c>
      <c r="BC26" s="2">
        <v>2191</v>
      </c>
      <c r="BD26" s="32">
        <f t="shared" si="25"/>
        <v>3.9373814041745669E-2</v>
      </c>
      <c r="BE26" s="2">
        <f>63</f>
        <v>63</v>
      </c>
      <c r="BF26" s="24">
        <f t="shared" si="26"/>
        <v>8.6206896551724199E-2</v>
      </c>
      <c r="BG26" s="2">
        <v>2108</v>
      </c>
      <c r="BH26" s="30">
        <f t="shared" si="27"/>
        <v>1.6393442622950838E-2</v>
      </c>
      <c r="BI26" s="2">
        <v>58</v>
      </c>
      <c r="BJ26" s="32">
        <f t="shared" si="56"/>
        <v>3.5714285714285809E-2</v>
      </c>
      <c r="BK26" s="2">
        <v>2074</v>
      </c>
      <c r="BL26" s="30">
        <f t="shared" si="28"/>
        <v>2.1674876847290747E-2</v>
      </c>
      <c r="BM26" s="2">
        <v>56</v>
      </c>
      <c r="BN26" s="7">
        <f t="shared" si="57"/>
        <v>1.8181818181818077E-2</v>
      </c>
      <c r="BO26" s="2">
        <v>2030</v>
      </c>
      <c r="BP26" s="7">
        <f t="shared" si="29"/>
        <v>2.9934043632673824E-2</v>
      </c>
      <c r="BQ26" s="2">
        <v>55</v>
      </c>
      <c r="BR26" s="30">
        <f t="shared" si="58"/>
        <v>1.8518518518518601E-2</v>
      </c>
      <c r="BS26" s="2">
        <v>1971</v>
      </c>
      <c r="BT26" s="30">
        <f t="shared" si="30"/>
        <v>3.3018867924528239E-2</v>
      </c>
      <c r="BU26" s="9">
        <v>54</v>
      </c>
      <c r="BV26" s="24">
        <f t="shared" si="59"/>
        <v>0.125</v>
      </c>
      <c r="BW26" s="82"/>
      <c r="BX26" s="9">
        <v>1908</v>
      </c>
      <c r="BY26" s="32">
        <f t="shared" si="31"/>
        <v>5.8823529411764719E-2</v>
      </c>
      <c r="BZ26" s="9">
        <v>48</v>
      </c>
      <c r="CA26" s="32">
        <f t="shared" si="32"/>
        <v>4.3478260869565188E-2</v>
      </c>
      <c r="CB26" s="9">
        <v>1802</v>
      </c>
      <c r="CC26" s="7">
        <f t="shared" si="33"/>
        <v>5.5035128805620559E-2</v>
      </c>
      <c r="CD26" s="9">
        <v>46</v>
      </c>
      <c r="CE26" s="30">
        <f t="shared" si="34"/>
        <v>2.2222222222222143E-2</v>
      </c>
      <c r="CF26" s="9">
        <v>1708</v>
      </c>
      <c r="CG26" s="30">
        <f t="shared" si="35"/>
        <v>0.10407239819004532</v>
      </c>
      <c r="CH26" s="9">
        <v>45</v>
      </c>
      <c r="CI26" s="32">
        <f t="shared" si="36"/>
        <v>2.2727272727272707E-2</v>
      </c>
      <c r="CJ26" s="2">
        <v>1547</v>
      </c>
      <c r="CK26" s="32">
        <f t="shared" si="37"/>
        <v>0.12345679012345689</v>
      </c>
      <c r="CL26" s="2">
        <v>44</v>
      </c>
      <c r="CM26" s="30">
        <f t="shared" si="38"/>
        <v>0</v>
      </c>
      <c r="CN26" s="2">
        <v>1377</v>
      </c>
      <c r="CO26" s="30">
        <f t="shared" si="39"/>
        <v>3.8461538461538547E-2</v>
      </c>
      <c r="CP26" s="2">
        <v>44</v>
      </c>
      <c r="CQ26" s="32">
        <f t="shared" si="40"/>
        <v>0.12820512820512819</v>
      </c>
      <c r="CR26" s="2">
        <v>1326</v>
      </c>
      <c r="CS26" s="24">
        <f t="shared" si="41"/>
        <v>0.18498659517426264</v>
      </c>
      <c r="CT26" s="2">
        <v>39</v>
      </c>
      <c r="CU26" s="7">
        <f t="shared" si="42"/>
        <v>8.3333333333333259E-2</v>
      </c>
      <c r="CV26" s="2">
        <v>1119</v>
      </c>
      <c r="CW26" s="32">
        <f t="shared" si="43"/>
        <v>0.16320166320166329</v>
      </c>
      <c r="CX26" s="2">
        <v>36</v>
      </c>
      <c r="CY26" s="7">
        <f t="shared" si="44"/>
        <v>9.0909090909090828E-2</v>
      </c>
      <c r="CZ26" s="2">
        <v>962</v>
      </c>
      <c r="DA26" s="30">
        <f t="shared" si="45"/>
        <v>0.15903614457831328</v>
      </c>
      <c r="DB26" s="2">
        <v>33</v>
      </c>
      <c r="DC26" s="7">
        <f t="shared" si="46"/>
        <v>0.1785714285714286</v>
      </c>
      <c r="DD26" s="2">
        <v>830</v>
      </c>
      <c r="DE26" s="32">
        <f t="shared" si="47"/>
        <v>0.29485179407176276</v>
      </c>
      <c r="DF26" s="2">
        <v>28</v>
      </c>
      <c r="DG26" s="7">
        <f t="shared" si="48"/>
        <v>0.33333333333333326</v>
      </c>
      <c r="DH26" s="2">
        <v>641</v>
      </c>
      <c r="DI26" s="30">
        <f t="shared" si="49"/>
        <v>0.18923933209647492</v>
      </c>
      <c r="DJ26" s="2">
        <v>21</v>
      </c>
      <c r="DK26" s="30">
        <f t="shared" si="50"/>
        <v>0.61538461538461542</v>
      </c>
      <c r="DL26" s="2">
        <v>539</v>
      </c>
      <c r="DM26" s="32">
        <f t="shared" si="51"/>
        <v>0.375</v>
      </c>
      <c r="DN26" s="2">
        <v>13</v>
      </c>
      <c r="DO26" s="32">
        <f t="shared" si="60"/>
        <v>0.85714285714285721</v>
      </c>
      <c r="DP26" s="23">
        <v>392</v>
      </c>
      <c r="DQ26" s="26">
        <f t="shared" si="52"/>
        <v>0.2365930599369086</v>
      </c>
      <c r="DR26" s="23">
        <v>7</v>
      </c>
      <c r="DS26" s="26">
        <f t="shared" si="61"/>
        <v>0.16666666666666674</v>
      </c>
      <c r="DT26" s="25">
        <v>317</v>
      </c>
      <c r="DU26" s="32">
        <f t="shared" si="62"/>
        <v>0.39035087719298245</v>
      </c>
      <c r="DV26" s="25">
        <v>6</v>
      </c>
      <c r="DW26" s="32">
        <f t="shared" si="63"/>
        <v>0.19999999999999996</v>
      </c>
      <c r="DX26" s="6">
        <v>228</v>
      </c>
      <c r="DY26" s="30">
        <f t="shared" si="63"/>
        <v>0.1692307692307693</v>
      </c>
      <c r="DZ26" s="6">
        <v>5</v>
      </c>
      <c r="EA26" s="7">
        <f t="shared" si="65"/>
        <v>0</v>
      </c>
      <c r="EB26" s="6">
        <v>195</v>
      </c>
      <c r="EC26" s="24">
        <f t="shared" si="53"/>
        <v>0.51162790697674421</v>
      </c>
      <c r="ED26" s="6">
        <v>5</v>
      </c>
      <c r="EE26" s="27">
        <f t="shared" si="54"/>
        <v>0</v>
      </c>
      <c r="EF26" s="6">
        <v>129</v>
      </c>
      <c r="EG26" s="32">
        <f t="shared" si="64"/>
        <v>0.32989690721649478</v>
      </c>
      <c r="EH26" s="6">
        <v>5</v>
      </c>
      <c r="EI26" s="32">
        <f t="shared" si="66"/>
        <v>0.25</v>
      </c>
      <c r="EJ26" s="6">
        <v>97</v>
      </c>
      <c r="EK26" s="16">
        <v>4</v>
      </c>
    </row>
    <row r="27" spans="2:141" x14ac:dyDescent="0.2">
      <c r="B27" s="28" t="s">
        <v>16</v>
      </c>
      <c r="C27" s="2">
        <v>75878</v>
      </c>
      <c r="D27" s="152">
        <f t="shared" si="55"/>
        <v>2.1485689669098917E-2</v>
      </c>
      <c r="E27" s="2">
        <v>2303</v>
      </c>
      <c r="F27" s="154">
        <f t="shared" si="0"/>
        <v>1.3043478260870156E-3</v>
      </c>
      <c r="G27" s="2">
        <v>74282</v>
      </c>
      <c r="H27" s="153">
        <f t="shared" si="1"/>
        <v>9.8013893231467808E-3</v>
      </c>
      <c r="I27">
        <f>2023+277</f>
        <v>2300</v>
      </c>
      <c r="J27" s="152">
        <f t="shared" si="2"/>
        <v>3.0527692978630228E-3</v>
      </c>
      <c r="K27">
        <v>73561</v>
      </c>
      <c r="L27" s="153">
        <f t="shared" si="3"/>
        <v>1.7581961543781999E-2</v>
      </c>
      <c r="M27">
        <f>2018+275</f>
        <v>2293</v>
      </c>
      <c r="N27" s="153">
        <f t="shared" si="4"/>
        <v>2.1853146853145766E-3</v>
      </c>
      <c r="O27" s="2">
        <v>72290</v>
      </c>
      <c r="P27" s="7">
        <f t="shared" si="5"/>
        <v>3.6683672031342374E-2</v>
      </c>
      <c r="Q27" s="2">
        <f>2015+273</f>
        <v>2288</v>
      </c>
      <c r="R27" s="7">
        <f t="shared" si="6"/>
        <v>8.3737329219921719E-3</v>
      </c>
      <c r="S27" s="2">
        <v>70958</v>
      </c>
      <c r="T27" s="7">
        <f t="shared" si="7"/>
        <v>2.0787478601125065E-2</v>
      </c>
      <c r="U27" s="2">
        <v>2269</v>
      </c>
      <c r="V27" s="30">
        <f t="shared" si="8"/>
        <v>3.0895047705588263E-2</v>
      </c>
      <c r="W27" s="2">
        <v>69513</v>
      </c>
      <c r="X27" s="7">
        <f t="shared" si="9"/>
        <v>4.0193335029254706E-2</v>
      </c>
      <c r="Y27" s="2">
        <f>1949+252</f>
        <v>2201</v>
      </c>
      <c r="Z27" s="32">
        <f t="shared" si="10"/>
        <v>3.1879981247069811E-2</v>
      </c>
      <c r="AA27" s="2">
        <v>66827</v>
      </c>
      <c r="AB27" s="30">
        <f t="shared" si="11"/>
        <v>3.8976990049751192E-2</v>
      </c>
      <c r="AC27" s="2">
        <f>1884+249</f>
        <v>2133</v>
      </c>
      <c r="AD27" s="7">
        <f t="shared" si="12"/>
        <v>1.3301662707838391E-2</v>
      </c>
      <c r="AE27" s="2">
        <v>64320</v>
      </c>
      <c r="AF27" s="32">
        <f t="shared" si="13"/>
        <v>4.1130481231486327E-2</v>
      </c>
      <c r="AG27" s="2">
        <f>1857+248</f>
        <v>2105</v>
      </c>
      <c r="AH27" s="30">
        <f t="shared" si="14"/>
        <v>1.7891682785299734E-2</v>
      </c>
      <c r="AI27" s="2">
        <v>61779</v>
      </c>
      <c r="AJ27" s="7">
        <f t="shared" si="15"/>
        <v>3.8704036854582347E-2</v>
      </c>
      <c r="AK27" s="2">
        <f>1822+246</f>
        <v>2068</v>
      </c>
      <c r="AL27" s="32">
        <f t="shared" si="16"/>
        <v>1.8217626784835073E-2</v>
      </c>
      <c r="AM27" s="2">
        <v>59477</v>
      </c>
      <c r="AN27" s="30">
        <f t="shared" si="17"/>
        <v>8.0005810680757516E-2</v>
      </c>
      <c r="AO27" s="2">
        <f>1789+242</f>
        <v>2031</v>
      </c>
      <c r="AP27" s="30">
        <f t="shared" si="18"/>
        <v>1.8045112781954975E-2</v>
      </c>
      <c r="AQ27" s="2">
        <v>55071</v>
      </c>
      <c r="AR27" s="32">
        <f t="shared" si="19"/>
        <v>0.111916491681473</v>
      </c>
      <c r="AS27" s="2">
        <f>1752+243</f>
        <v>1995</v>
      </c>
      <c r="AT27" s="32">
        <f t="shared" si="20"/>
        <v>2.4127310061601737E-2</v>
      </c>
      <c r="AU27" s="2">
        <v>49528</v>
      </c>
      <c r="AV27" s="30">
        <f t="shared" si="21"/>
        <v>7.7679620523086301E-2</v>
      </c>
      <c r="AW27" s="2">
        <f>1710+238</f>
        <v>1948</v>
      </c>
      <c r="AX27" s="30">
        <f t="shared" si="22"/>
        <v>1.6171100678142869E-2</v>
      </c>
      <c r="AY27" s="2">
        <v>45958</v>
      </c>
      <c r="AZ27" s="61">
        <f t="shared" si="23"/>
        <v>9.3769336950830562E-2</v>
      </c>
      <c r="BA27" s="2">
        <f>1680+237</f>
        <v>1917</v>
      </c>
      <c r="BB27" s="26">
        <f t="shared" si="24"/>
        <v>5.2140504939626853E-2</v>
      </c>
      <c r="BC27" s="2">
        <v>42018</v>
      </c>
      <c r="BD27" s="30">
        <f t="shared" si="25"/>
        <v>8.7760173967070587E-2</v>
      </c>
      <c r="BE27" s="2">
        <f>1592+230</f>
        <v>1822</v>
      </c>
      <c r="BF27" s="24">
        <f t="shared" si="26"/>
        <v>0.10962241169305731</v>
      </c>
      <c r="BG27" s="2">
        <v>38628</v>
      </c>
      <c r="BH27" s="32">
        <f t="shared" si="27"/>
        <v>0.15531628532974429</v>
      </c>
      <c r="BI27" s="2">
        <f>1417+225</f>
        <v>1642</v>
      </c>
      <c r="BJ27" s="32">
        <f t="shared" si="56"/>
        <v>6.2095730918499292E-2</v>
      </c>
      <c r="BK27" s="2">
        <v>33435</v>
      </c>
      <c r="BL27" s="30">
        <f t="shared" si="28"/>
        <v>0.14570126443477371</v>
      </c>
      <c r="BM27" s="2">
        <v>1546</v>
      </c>
      <c r="BN27" s="7">
        <f t="shared" si="57"/>
        <v>5.4570259208731153E-2</v>
      </c>
      <c r="BO27" s="2">
        <v>29183</v>
      </c>
      <c r="BP27" s="32">
        <f t="shared" si="29"/>
        <v>0.16429283861958899</v>
      </c>
      <c r="BQ27" s="2">
        <v>1466</v>
      </c>
      <c r="BR27" s="30">
        <f t="shared" si="58"/>
        <v>0.19381107491856686</v>
      </c>
      <c r="BS27" s="2">
        <v>25065</v>
      </c>
      <c r="BT27" s="7">
        <f t="shared" si="30"/>
        <v>5.0282840980515386E-2</v>
      </c>
      <c r="BU27" s="9">
        <v>1228</v>
      </c>
      <c r="BV27" s="32">
        <f t="shared" si="59"/>
        <v>0.33478260869565224</v>
      </c>
      <c r="BW27" s="82"/>
      <c r="BX27" s="9">
        <v>23865</v>
      </c>
      <c r="BY27" s="7">
        <f t="shared" si="31"/>
        <v>6.5972842594246961E-2</v>
      </c>
      <c r="BZ27" s="9">
        <v>920</v>
      </c>
      <c r="CA27" s="30">
        <f t="shared" si="32"/>
        <v>4.0723981900452566E-2</v>
      </c>
      <c r="CB27" s="9">
        <v>22388</v>
      </c>
      <c r="CC27" s="7">
        <f t="shared" si="33"/>
        <v>9.1565090199902555E-2</v>
      </c>
      <c r="CD27" s="9">
        <v>884</v>
      </c>
      <c r="CE27" s="32">
        <f t="shared" si="34"/>
        <v>0.10087173100871727</v>
      </c>
      <c r="CF27" s="9">
        <v>20510</v>
      </c>
      <c r="CG27" s="30">
        <f t="shared" si="35"/>
        <v>0.1490839822959269</v>
      </c>
      <c r="CH27" s="9">
        <v>803</v>
      </c>
      <c r="CI27" s="7">
        <f t="shared" si="36"/>
        <v>4.0155440414507693E-2</v>
      </c>
      <c r="CJ27" s="2">
        <v>17849</v>
      </c>
      <c r="CK27" s="32">
        <f t="shared" si="37"/>
        <v>0.19215869623296822</v>
      </c>
      <c r="CL27" s="2">
        <v>772</v>
      </c>
      <c r="CM27" s="30">
        <f t="shared" si="38"/>
        <v>5.8984910836762605E-2</v>
      </c>
      <c r="CN27" s="2">
        <v>14972</v>
      </c>
      <c r="CO27" s="30">
        <f t="shared" si="39"/>
        <v>8.4063427702556037E-2</v>
      </c>
      <c r="CP27" s="2">
        <v>729</v>
      </c>
      <c r="CQ27" s="32">
        <f t="shared" si="40"/>
        <v>8.4821428571428603E-2</v>
      </c>
      <c r="CR27" s="2">
        <v>13811</v>
      </c>
      <c r="CS27" s="32">
        <f t="shared" si="41"/>
        <v>0.1790165613795458</v>
      </c>
      <c r="CT27" s="2">
        <v>672</v>
      </c>
      <c r="CU27" s="30">
        <f t="shared" si="42"/>
        <v>5.6603773584905648E-2</v>
      </c>
      <c r="CV27" s="2">
        <v>11714</v>
      </c>
      <c r="CW27" s="7">
        <f t="shared" si="43"/>
        <v>9.7535838096130423E-2</v>
      </c>
      <c r="CX27" s="2">
        <v>636</v>
      </c>
      <c r="CY27" s="61">
        <f t="shared" si="44"/>
        <v>9.0909090909090828E-2</v>
      </c>
      <c r="CZ27" s="2">
        <v>10673</v>
      </c>
      <c r="DA27" s="30">
        <f t="shared" si="45"/>
        <v>0.19598834603316906</v>
      </c>
      <c r="DB27" s="2">
        <v>583</v>
      </c>
      <c r="DC27" s="26">
        <f t="shared" si="46"/>
        <v>6.1930783242258647E-2</v>
      </c>
      <c r="DD27" s="2">
        <v>8924</v>
      </c>
      <c r="DE27" s="24">
        <f t="shared" si="47"/>
        <v>0.27796076185020757</v>
      </c>
      <c r="DF27" s="2">
        <v>549</v>
      </c>
      <c r="DG27" s="61">
        <f t="shared" si="48"/>
        <v>0.13429752066115697</v>
      </c>
      <c r="DH27" s="2">
        <v>6983</v>
      </c>
      <c r="DI27" s="32">
        <f t="shared" si="49"/>
        <v>0.18315825144018971</v>
      </c>
      <c r="DJ27" s="2">
        <v>484</v>
      </c>
      <c r="DK27" s="7">
        <f t="shared" si="50"/>
        <v>0.11009174311926606</v>
      </c>
      <c r="DL27" s="2">
        <v>5902</v>
      </c>
      <c r="DM27" s="30">
        <f t="shared" si="51"/>
        <v>0.12784253774125731</v>
      </c>
      <c r="DN27" s="2">
        <v>436</v>
      </c>
      <c r="DO27" s="30">
        <f t="shared" si="60"/>
        <v>0.11508951406649626</v>
      </c>
      <c r="DP27" s="23">
        <v>5233</v>
      </c>
      <c r="DQ27" s="32">
        <f t="shared" si="52"/>
        <v>0.1686020544886111</v>
      </c>
      <c r="DR27" s="23">
        <v>391</v>
      </c>
      <c r="DS27" s="32">
        <f t="shared" si="61"/>
        <v>0.19938650306748462</v>
      </c>
      <c r="DT27" s="25">
        <v>4478</v>
      </c>
      <c r="DU27" s="7">
        <f t="shared" si="62"/>
        <v>0.13654822335025374</v>
      </c>
      <c r="DV27" s="25">
        <v>326</v>
      </c>
      <c r="DW27" s="7">
        <f t="shared" si="63"/>
        <v>7.2368421052631637E-2</v>
      </c>
      <c r="DX27" s="6">
        <v>3940</v>
      </c>
      <c r="DY27" s="30">
        <f t="shared" si="63"/>
        <v>0.15712187958884005</v>
      </c>
      <c r="DZ27" s="6">
        <v>304</v>
      </c>
      <c r="EA27" s="7">
        <f t="shared" si="65"/>
        <v>0.1875</v>
      </c>
      <c r="EB27" s="6">
        <v>3405</v>
      </c>
      <c r="EC27" s="24">
        <f t="shared" si="53"/>
        <v>0.31874515879163434</v>
      </c>
      <c r="ED27" s="6">
        <v>256</v>
      </c>
      <c r="EE27" s="30">
        <f t="shared" si="54"/>
        <v>0.19069767441860463</v>
      </c>
      <c r="EF27" s="6">
        <v>2582</v>
      </c>
      <c r="EG27" s="32">
        <f t="shared" si="64"/>
        <v>0.23187022900763354</v>
      </c>
      <c r="EH27" s="6">
        <v>215</v>
      </c>
      <c r="EI27" s="32">
        <f t="shared" si="66"/>
        <v>1.0476190476190474</v>
      </c>
      <c r="EJ27" s="6">
        <v>2096</v>
      </c>
      <c r="EK27" s="16">
        <v>105</v>
      </c>
    </row>
    <row r="28" spans="2:141" x14ac:dyDescent="0.2">
      <c r="B28" s="162" t="s">
        <v>17</v>
      </c>
      <c r="C28" s="2">
        <v>2671</v>
      </c>
      <c r="D28" s="152">
        <f t="shared" si="55"/>
        <v>3.4469403563129442E-2</v>
      </c>
      <c r="E28" s="2">
        <v>665</v>
      </c>
      <c r="F28" s="152">
        <f t="shared" si="0"/>
        <v>3.0165912518853588E-3</v>
      </c>
      <c r="G28" s="2">
        <v>2582</v>
      </c>
      <c r="H28" s="153">
        <f t="shared" si="1"/>
        <v>2.6640159045725698E-2</v>
      </c>
      <c r="I28">
        <v>663</v>
      </c>
      <c r="J28" s="153">
        <f t="shared" si="2"/>
        <v>0</v>
      </c>
      <c r="K28">
        <v>2515</v>
      </c>
      <c r="L28" s="154">
        <f t="shared" si="3"/>
        <v>4.0976821192052926E-2</v>
      </c>
      <c r="M28">
        <f>383+280</f>
        <v>663</v>
      </c>
      <c r="N28" s="153">
        <f t="shared" si="4"/>
        <v>0</v>
      </c>
      <c r="O28" s="2">
        <v>2416</v>
      </c>
      <c r="P28" s="32">
        <f t="shared" si="5"/>
        <v>0.12729717615419101</v>
      </c>
      <c r="Q28" s="2">
        <f>383+280</f>
        <v>663</v>
      </c>
      <c r="R28" s="7">
        <f t="shared" si="6"/>
        <v>1.5105740181269312E-3</v>
      </c>
      <c r="S28" s="2">
        <v>2231</v>
      </c>
      <c r="T28" s="30">
        <f t="shared" si="7"/>
        <v>4.8402255639097724E-2</v>
      </c>
      <c r="U28" s="2">
        <f>383+279</f>
        <v>662</v>
      </c>
      <c r="V28" s="7">
        <f t="shared" si="8"/>
        <v>3.0303030303029388E-3</v>
      </c>
      <c r="W28" s="2">
        <v>2128</v>
      </c>
      <c r="X28" s="32">
        <f t="shared" si="9"/>
        <v>0.11823436678928001</v>
      </c>
      <c r="Y28" s="2">
        <f>382+278</f>
        <v>660</v>
      </c>
      <c r="Z28" s="30">
        <f t="shared" si="10"/>
        <v>9.1743119266054496E-3</v>
      </c>
      <c r="AA28" s="2">
        <v>1903</v>
      </c>
      <c r="AB28" s="7">
        <f t="shared" si="11"/>
        <v>2.2568511552928605E-2</v>
      </c>
      <c r="AC28" s="2">
        <f>379+275</f>
        <v>654</v>
      </c>
      <c r="AD28" s="32">
        <f t="shared" si="12"/>
        <v>1.8691588785046731E-2</v>
      </c>
      <c r="AE28" s="2">
        <v>1861</v>
      </c>
      <c r="AF28" s="7">
        <f t="shared" si="13"/>
        <v>2.5909592061742037E-2</v>
      </c>
      <c r="AG28" s="2">
        <f>368+274</f>
        <v>642</v>
      </c>
      <c r="AH28" s="7">
        <f t="shared" si="14"/>
        <v>0</v>
      </c>
      <c r="AI28" s="2">
        <v>1814</v>
      </c>
      <c r="AJ28" s="7">
        <f t="shared" si="15"/>
        <v>4.3728423475258849E-2</v>
      </c>
      <c r="AK28" s="2">
        <f>368+274</f>
        <v>642</v>
      </c>
      <c r="AL28" s="7">
        <f t="shared" si="16"/>
        <v>0</v>
      </c>
      <c r="AM28" s="2">
        <v>1738</v>
      </c>
      <c r="AN28" s="24">
        <f t="shared" si="17"/>
        <v>7.0197044334975311E-2</v>
      </c>
      <c r="AO28" s="2">
        <f>368+274</f>
        <v>642</v>
      </c>
      <c r="AP28" s="7">
        <f t="shared" si="18"/>
        <v>0</v>
      </c>
      <c r="AQ28" s="2">
        <v>1624</v>
      </c>
      <c r="AR28" s="24">
        <f t="shared" si="19"/>
        <v>3.6375239310785012E-2</v>
      </c>
      <c r="AS28" s="2">
        <f>368+274</f>
        <v>642</v>
      </c>
      <c r="AT28" s="7">
        <f t="shared" si="20"/>
        <v>0</v>
      </c>
      <c r="AU28" s="2">
        <v>1567</v>
      </c>
      <c r="AV28" s="32">
        <f t="shared" si="21"/>
        <v>2.9566360052562413E-2</v>
      </c>
      <c r="AW28" s="2">
        <f>368+274</f>
        <v>642</v>
      </c>
      <c r="AX28" s="7">
        <f t="shared" si="22"/>
        <v>0</v>
      </c>
      <c r="AY28" s="2">
        <v>1522</v>
      </c>
      <c r="AZ28" s="7">
        <f t="shared" si="23"/>
        <v>1.6021361815754309E-2</v>
      </c>
      <c r="BA28" s="2">
        <f>368+274</f>
        <v>642</v>
      </c>
      <c r="BB28" s="7">
        <f t="shared" si="24"/>
        <v>1.5600624024960652E-3</v>
      </c>
      <c r="BC28" s="2">
        <v>1498</v>
      </c>
      <c r="BD28" s="30">
        <f t="shared" si="25"/>
        <v>1.6972165648336812E-2</v>
      </c>
      <c r="BE28" s="2">
        <f>368+273</f>
        <v>641</v>
      </c>
      <c r="BF28" s="30">
        <f t="shared" si="26"/>
        <v>4.7021943573668512E-3</v>
      </c>
      <c r="BG28" s="2">
        <v>1473</v>
      </c>
      <c r="BH28" s="32">
        <f t="shared" si="27"/>
        <v>1.937716262975786E-2</v>
      </c>
      <c r="BI28" s="2">
        <f>365+273</f>
        <v>638</v>
      </c>
      <c r="BJ28" s="32">
        <f t="shared" si="56"/>
        <v>6.3091482649841879E-3</v>
      </c>
      <c r="BK28" s="2">
        <v>1445</v>
      </c>
      <c r="BL28" s="30">
        <f t="shared" si="28"/>
        <v>4.8678720445063384E-3</v>
      </c>
      <c r="BM28" s="2">
        <v>634</v>
      </c>
      <c r="BN28" s="7">
        <f t="shared" si="57"/>
        <v>3.1645569620253333E-3</v>
      </c>
      <c r="BO28" s="2">
        <v>1438</v>
      </c>
      <c r="BP28" s="32">
        <f t="shared" si="29"/>
        <v>8.4464555052790269E-2</v>
      </c>
      <c r="BQ28" s="2">
        <v>632</v>
      </c>
      <c r="BR28" s="30">
        <f t="shared" si="58"/>
        <v>6.3694267515923553E-3</v>
      </c>
      <c r="BS28" s="2">
        <v>1326</v>
      </c>
      <c r="BT28" s="30">
        <f t="shared" si="30"/>
        <v>2.5522041763341052E-2</v>
      </c>
      <c r="BU28" s="9">
        <v>628</v>
      </c>
      <c r="BV28" s="24">
        <f t="shared" si="59"/>
        <v>0.78409090909090917</v>
      </c>
      <c r="BW28" s="82"/>
      <c r="BX28" s="9">
        <v>1293</v>
      </c>
      <c r="BY28" s="24">
        <f t="shared" si="31"/>
        <v>4.7811993517017815E-2</v>
      </c>
      <c r="BZ28" s="9">
        <v>352</v>
      </c>
      <c r="CA28" s="24">
        <f t="shared" si="32"/>
        <v>3.8348082595870192E-2</v>
      </c>
      <c r="CB28" s="9">
        <v>1234</v>
      </c>
      <c r="CC28" s="24">
        <f t="shared" si="33"/>
        <v>3.6974789915966477E-2</v>
      </c>
      <c r="CD28" s="9">
        <v>339</v>
      </c>
      <c r="CE28" s="24">
        <f t="shared" si="34"/>
        <v>1.4970059880239583E-2</v>
      </c>
      <c r="CF28" s="9">
        <v>1190</v>
      </c>
      <c r="CG28" s="32">
        <f t="shared" si="35"/>
        <v>1.7964071856287456E-2</v>
      </c>
      <c r="CH28" s="9">
        <v>334</v>
      </c>
      <c r="CI28" s="32">
        <f t="shared" si="36"/>
        <v>9.0634441087613649E-3</v>
      </c>
      <c r="CJ28" s="2">
        <v>1169</v>
      </c>
      <c r="CK28" s="7">
        <f t="shared" si="37"/>
        <v>1.5638575152041811E-2</v>
      </c>
      <c r="CL28" s="2">
        <v>331</v>
      </c>
      <c r="CM28" s="30">
        <f t="shared" si="38"/>
        <v>0</v>
      </c>
      <c r="CN28" s="2">
        <v>1151</v>
      </c>
      <c r="CO28" s="7">
        <f t="shared" si="39"/>
        <v>1.7683465959328126E-2</v>
      </c>
      <c r="CP28" s="2">
        <v>331</v>
      </c>
      <c r="CQ28" s="32">
        <f t="shared" si="40"/>
        <v>6.0790273556230456E-3</v>
      </c>
      <c r="CR28" s="2">
        <v>1131</v>
      </c>
      <c r="CS28" s="30">
        <f t="shared" si="41"/>
        <v>2.8181818181818086E-2</v>
      </c>
      <c r="CT28" s="2">
        <v>329</v>
      </c>
      <c r="CU28" s="7">
        <f t="shared" si="42"/>
        <v>3.0487804878047697E-3</v>
      </c>
      <c r="CV28" s="2">
        <v>1100</v>
      </c>
      <c r="CW28" s="24">
        <f t="shared" si="43"/>
        <v>0.11336032388663964</v>
      </c>
      <c r="CX28" s="2">
        <v>328</v>
      </c>
      <c r="CY28" s="7">
        <f t="shared" si="44"/>
        <v>3.0581039755350758E-3</v>
      </c>
      <c r="CZ28" s="2">
        <v>988</v>
      </c>
      <c r="DA28" s="32">
        <f t="shared" si="45"/>
        <v>3.7815126050420256E-2</v>
      </c>
      <c r="DB28" s="2">
        <v>327</v>
      </c>
      <c r="DC28" s="7">
        <f t="shared" si="46"/>
        <v>3.0674846625766694E-3</v>
      </c>
      <c r="DD28" s="2">
        <v>952</v>
      </c>
      <c r="DE28" s="7">
        <f t="shared" si="47"/>
        <v>3.2537960954446943E-2</v>
      </c>
      <c r="DF28" s="2">
        <v>326</v>
      </c>
      <c r="DG28" s="7">
        <f t="shared" si="48"/>
        <v>3.0769230769229772E-3</v>
      </c>
      <c r="DH28" s="2">
        <v>922</v>
      </c>
      <c r="DI28" s="30">
        <f t="shared" si="49"/>
        <v>3.2474804031354942E-2</v>
      </c>
      <c r="DJ28" s="2">
        <v>325</v>
      </c>
      <c r="DK28" s="7">
        <f t="shared" si="50"/>
        <v>2.2012578616352307E-2</v>
      </c>
      <c r="DL28" s="2">
        <v>893</v>
      </c>
      <c r="DM28" s="32">
        <f t="shared" si="51"/>
        <v>4.200700116686118E-2</v>
      </c>
      <c r="DN28" s="2">
        <v>318</v>
      </c>
      <c r="DO28" s="30">
        <f t="shared" si="60"/>
        <v>4.2622950819672045E-2</v>
      </c>
      <c r="DP28" s="23">
        <v>857</v>
      </c>
      <c r="DQ28" s="26">
        <f t="shared" si="52"/>
        <v>4.0048543689320315E-2</v>
      </c>
      <c r="DR28" s="23">
        <v>305</v>
      </c>
      <c r="DS28" s="24">
        <f t="shared" si="61"/>
        <v>6.643356643356646E-2</v>
      </c>
      <c r="DT28" s="25">
        <v>824</v>
      </c>
      <c r="DU28" s="32">
        <f t="shared" si="62"/>
        <v>6.8741893644617358E-2</v>
      </c>
      <c r="DV28" s="25">
        <v>286</v>
      </c>
      <c r="DW28" s="32">
        <f t="shared" si="63"/>
        <v>1.7793594306049876E-2</v>
      </c>
      <c r="DX28" s="6">
        <v>771</v>
      </c>
      <c r="DY28" s="7">
        <f t="shared" si="63"/>
        <v>5.184174624829474E-2</v>
      </c>
      <c r="DZ28" s="6">
        <v>281</v>
      </c>
      <c r="EA28" s="7">
        <f t="shared" si="65"/>
        <v>1.4440433212996373E-2</v>
      </c>
      <c r="EB28" s="6">
        <v>733</v>
      </c>
      <c r="EC28" s="30">
        <f t="shared" si="53"/>
        <v>0.13117283950617287</v>
      </c>
      <c r="ED28" s="6">
        <v>277</v>
      </c>
      <c r="EE28" s="30">
        <f t="shared" si="54"/>
        <v>0.1306122448979592</v>
      </c>
      <c r="EF28" s="6">
        <v>648</v>
      </c>
      <c r="EG28" s="32">
        <f t="shared" si="64"/>
        <v>0.21348314606741581</v>
      </c>
      <c r="EH28" s="6">
        <v>245</v>
      </c>
      <c r="EI28" s="32">
        <f t="shared" si="66"/>
        <v>0.2827225130890052</v>
      </c>
      <c r="EJ28" s="6">
        <v>534</v>
      </c>
      <c r="EK28" s="16">
        <v>191</v>
      </c>
    </row>
    <row r="29" spans="2:141" s="2" customFormat="1" x14ac:dyDescent="0.2">
      <c r="B29" s="162" t="s">
        <v>18</v>
      </c>
      <c r="C29" s="2">
        <v>5929</v>
      </c>
      <c r="D29" s="155">
        <f t="shared" si="55"/>
        <v>1.8553513142071765E-2</v>
      </c>
      <c r="E29" s="2">
        <v>492</v>
      </c>
      <c r="F29" s="152">
        <f t="shared" si="0"/>
        <v>4.0816326530612734E-3</v>
      </c>
      <c r="G29" s="2">
        <v>5821</v>
      </c>
      <c r="H29" s="152">
        <f t="shared" si="1"/>
        <v>7.6164099013329434E-3</v>
      </c>
      <c r="I29">
        <v>490</v>
      </c>
      <c r="J29" s="154">
        <f t="shared" si="2"/>
        <v>2.044989775051187E-3</v>
      </c>
      <c r="K29">
        <v>5777</v>
      </c>
      <c r="L29" s="153">
        <f t="shared" si="3"/>
        <v>5.9202507400313298E-3</v>
      </c>
      <c r="M29">
        <f>373+116</f>
        <v>489</v>
      </c>
      <c r="N29" s="152">
        <f t="shared" si="4"/>
        <v>4.1067761806981018E-3</v>
      </c>
      <c r="O29" s="2">
        <v>5743</v>
      </c>
      <c r="P29" s="30">
        <f t="shared" si="5"/>
        <v>1.5468447881877401E-2</v>
      </c>
      <c r="Q29" s="2">
        <v>487</v>
      </c>
      <c r="R29" s="30">
        <f t="shared" si="6"/>
        <v>2.057613168724215E-3</v>
      </c>
      <c r="S29" s="2">
        <v>5689</v>
      </c>
      <c r="T29" s="32">
        <f t="shared" si="7"/>
        <v>3.1550317316409782E-2</v>
      </c>
      <c r="U29" s="2">
        <f>370+116</f>
        <v>486</v>
      </c>
      <c r="V29" s="32">
        <f t="shared" si="8"/>
        <v>6.2111801242235032E-3</v>
      </c>
      <c r="W29" s="2">
        <v>5515</v>
      </c>
      <c r="X29" s="32">
        <f t="shared" si="9"/>
        <v>1.1555392516507723E-2</v>
      </c>
      <c r="Y29" s="2">
        <f>367+116</f>
        <v>483</v>
      </c>
      <c r="Z29" s="30">
        <f t="shared" si="10"/>
        <v>2.0746887966804906E-3</v>
      </c>
      <c r="AA29" s="2">
        <v>5452</v>
      </c>
      <c r="AB29" s="30">
        <f t="shared" si="11"/>
        <v>9.0690357208957906E-3</v>
      </c>
      <c r="AC29" s="2">
        <f>366+116</f>
        <v>482</v>
      </c>
      <c r="AD29" s="30">
        <f t="shared" si="12"/>
        <v>2.0790020790020236E-3</v>
      </c>
      <c r="AE29" s="2">
        <v>5403</v>
      </c>
      <c r="AF29" s="32">
        <f t="shared" si="13"/>
        <v>1.1418944215649596E-2</v>
      </c>
      <c r="AG29" s="2">
        <f>365+116</f>
        <v>481</v>
      </c>
      <c r="AH29" s="32">
        <f t="shared" si="14"/>
        <v>6.2761506276149959E-3</v>
      </c>
      <c r="AI29" s="2">
        <v>5342</v>
      </c>
      <c r="AJ29" s="30">
        <f t="shared" si="15"/>
        <v>9.2575099187606202E-3</v>
      </c>
      <c r="AK29" s="2">
        <f>362+116</f>
        <v>478</v>
      </c>
      <c r="AL29" s="7">
        <f t="shared" si="16"/>
        <v>2.0964360587001352E-3</v>
      </c>
      <c r="AM29" s="2">
        <v>5293</v>
      </c>
      <c r="AN29" s="32">
        <f t="shared" si="17"/>
        <v>1.9256691700365813E-2</v>
      </c>
      <c r="AO29" s="2">
        <f>361+116</f>
        <v>477</v>
      </c>
      <c r="AP29" s="30">
        <f t="shared" si="18"/>
        <v>4.2105263157894424E-3</v>
      </c>
      <c r="AQ29" s="2">
        <v>5193</v>
      </c>
      <c r="AR29" s="30">
        <f t="shared" si="19"/>
        <v>1.4654161781946007E-2</v>
      </c>
      <c r="AS29" s="2">
        <f>359+116</f>
        <v>475</v>
      </c>
      <c r="AT29" s="24">
        <f t="shared" si="20"/>
        <v>1.7130620985010614E-2</v>
      </c>
      <c r="AU29" s="2">
        <v>5118</v>
      </c>
      <c r="AV29" s="32">
        <f t="shared" si="21"/>
        <v>2.2168963451168366E-2</v>
      </c>
      <c r="AW29" s="2">
        <f>351+116</f>
        <v>467</v>
      </c>
      <c r="AX29" s="32">
        <f t="shared" si="22"/>
        <v>1.3015184381778733E-2</v>
      </c>
      <c r="AY29" s="2">
        <v>5007</v>
      </c>
      <c r="AZ29" s="7">
        <f t="shared" si="23"/>
        <v>1.1106623586429665E-2</v>
      </c>
      <c r="BA29" s="2">
        <f>348+113</f>
        <v>461</v>
      </c>
      <c r="BB29" s="24">
        <f t="shared" si="24"/>
        <v>3.1319910514541416E-2</v>
      </c>
      <c r="BC29" s="2">
        <v>4952</v>
      </c>
      <c r="BD29" s="30">
        <f t="shared" si="25"/>
        <v>1.8301460004112702E-2</v>
      </c>
      <c r="BE29" s="2">
        <f>348+99</f>
        <v>447</v>
      </c>
      <c r="BF29" s="32">
        <f t="shared" si="26"/>
        <v>6.7567567567567988E-3</v>
      </c>
      <c r="BG29" s="2">
        <v>4863</v>
      </c>
      <c r="BH29" s="32">
        <f t="shared" si="27"/>
        <v>2.1209575808483816E-2</v>
      </c>
      <c r="BI29" s="2">
        <v>444</v>
      </c>
      <c r="BJ29" s="30">
        <f t="shared" si="56"/>
        <v>4.5248868778280382E-3</v>
      </c>
      <c r="BK29" s="2">
        <v>4762</v>
      </c>
      <c r="BL29" s="30">
        <f t="shared" si="28"/>
        <v>1.0182435299109116E-2</v>
      </c>
      <c r="BM29" s="2">
        <v>442</v>
      </c>
      <c r="BN29" s="32">
        <f t="shared" si="57"/>
        <v>2.0785219399538146E-2</v>
      </c>
      <c r="BO29" s="2">
        <v>4714</v>
      </c>
      <c r="BP29" s="32">
        <f t="shared" si="29"/>
        <v>2.9257641921397459E-2</v>
      </c>
      <c r="BQ29" s="2">
        <v>433</v>
      </c>
      <c r="BR29" s="30">
        <f t="shared" si="58"/>
        <v>1.4051522248243575E-2</v>
      </c>
      <c r="BS29" s="2">
        <v>4580</v>
      </c>
      <c r="BT29" s="30">
        <f t="shared" si="30"/>
        <v>1.7551655187736159E-2</v>
      </c>
      <c r="BU29" s="9">
        <v>427</v>
      </c>
      <c r="BV29" s="24">
        <f t="shared" si="59"/>
        <v>0.31790123456790131</v>
      </c>
      <c r="BW29" s="82"/>
      <c r="BX29" s="9">
        <v>4501</v>
      </c>
      <c r="BY29" s="32">
        <f t="shared" si="31"/>
        <v>3.5903337169159943E-2</v>
      </c>
      <c r="BZ29" s="9">
        <v>324</v>
      </c>
      <c r="CA29" s="32">
        <f t="shared" si="32"/>
        <v>9.4594594594594517E-2</v>
      </c>
      <c r="CB29" s="9">
        <v>4345</v>
      </c>
      <c r="CC29" s="7">
        <f t="shared" si="33"/>
        <v>2.1391631405735856E-2</v>
      </c>
      <c r="CD29" s="9">
        <v>296</v>
      </c>
      <c r="CE29" s="30">
        <f t="shared" si="34"/>
        <v>2.7777777777777679E-2</v>
      </c>
      <c r="CF29" s="9">
        <v>4254</v>
      </c>
      <c r="CG29" s="7">
        <f t="shared" si="35"/>
        <v>6.1907139291063507E-2</v>
      </c>
      <c r="CH29" s="9">
        <v>288</v>
      </c>
      <c r="CI29" s="32">
        <f t="shared" si="36"/>
        <v>0.10769230769230775</v>
      </c>
      <c r="CJ29" s="2">
        <v>4006</v>
      </c>
      <c r="CK29" s="30">
        <f t="shared" si="37"/>
        <v>7.8331090174966311E-2</v>
      </c>
      <c r="CL29" s="2">
        <v>260</v>
      </c>
      <c r="CM29" s="30">
        <f t="shared" si="38"/>
        <v>4.4176706827309342E-2</v>
      </c>
      <c r="CN29" s="2">
        <v>3715</v>
      </c>
      <c r="CO29" s="32">
        <f t="shared" si="39"/>
        <v>0.17488931056293477</v>
      </c>
      <c r="CP29" s="2">
        <v>249</v>
      </c>
      <c r="CQ29" s="32">
        <f t="shared" si="40"/>
        <v>0.10666666666666669</v>
      </c>
      <c r="CR29" s="2">
        <v>3162</v>
      </c>
      <c r="CS29" s="30">
        <f t="shared" si="41"/>
        <v>0.10020876826722347</v>
      </c>
      <c r="CT29" s="2">
        <v>225</v>
      </c>
      <c r="CU29" s="30">
        <f t="shared" si="42"/>
        <v>9.2233009708737823E-2</v>
      </c>
      <c r="CV29" s="2">
        <v>2874</v>
      </c>
      <c r="CW29" s="32">
        <f t="shared" si="43"/>
        <v>0.12529365700861383</v>
      </c>
      <c r="CX29" s="2">
        <v>206</v>
      </c>
      <c r="CY29" s="61">
        <f t="shared" si="44"/>
        <v>0.21893491124260356</v>
      </c>
      <c r="CZ29" s="2">
        <v>2554</v>
      </c>
      <c r="DA29" s="30">
        <f t="shared" si="45"/>
        <v>0.11333914559721014</v>
      </c>
      <c r="DB29" s="2">
        <v>169</v>
      </c>
      <c r="DC29" s="26">
        <f t="shared" si="46"/>
        <v>0.12666666666666671</v>
      </c>
      <c r="DD29" s="2">
        <v>2294</v>
      </c>
      <c r="DE29" s="32">
        <f t="shared" si="47"/>
        <v>0.18491735537190079</v>
      </c>
      <c r="DF29" s="2">
        <v>150</v>
      </c>
      <c r="DG29" s="61">
        <f t="shared" si="48"/>
        <v>0.28205128205128216</v>
      </c>
      <c r="DH29" s="2">
        <v>1936</v>
      </c>
      <c r="DI29" s="30">
        <f t="shared" si="49"/>
        <v>0.16346153846153855</v>
      </c>
      <c r="DJ29" s="2">
        <v>117</v>
      </c>
      <c r="DK29" s="7">
        <f t="shared" si="50"/>
        <v>8.3333333333333259E-2</v>
      </c>
      <c r="DL29" s="2">
        <v>1664</v>
      </c>
      <c r="DM29" s="24">
        <f t="shared" si="51"/>
        <v>0.20057720057720063</v>
      </c>
      <c r="DN29" s="2">
        <v>108</v>
      </c>
      <c r="DO29" s="30">
        <f t="shared" si="60"/>
        <v>0.13684210526315788</v>
      </c>
      <c r="DP29" s="23">
        <v>1386</v>
      </c>
      <c r="DQ29" s="32">
        <f t="shared" si="52"/>
        <v>0.17557251908396942</v>
      </c>
      <c r="DR29" s="23">
        <v>95</v>
      </c>
      <c r="DS29" s="32">
        <f t="shared" si="61"/>
        <v>0.17283950617283961</v>
      </c>
      <c r="DT29" s="25">
        <v>1179</v>
      </c>
      <c r="DU29" s="7">
        <f t="shared" si="62"/>
        <v>0.13039309683604983</v>
      </c>
      <c r="DV29" s="25">
        <v>81</v>
      </c>
      <c r="DW29" s="7">
        <f t="shared" si="63"/>
        <v>9.4594594594594517E-2</v>
      </c>
      <c r="DX29" s="9">
        <v>1043</v>
      </c>
      <c r="DY29" s="7">
        <f t="shared" si="63"/>
        <v>0.30374999999999996</v>
      </c>
      <c r="DZ29" s="9">
        <v>74</v>
      </c>
      <c r="EA29" s="7">
        <f t="shared" si="65"/>
        <v>0.17460317460317465</v>
      </c>
      <c r="EB29" s="9">
        <v>800</v>
      </c>
      <c r="EC29" s="30">
        <f t="shared" si="53"/>
        <v>0.38888888888888884</v>
      </c>
      <c r="ED29" s="9">
        <v>63</v>
      </c>
      <c r="EE29" s="30">
        <f t="shared" si="54"/>
        <v>0.21153846153846145</v>
      </c>
      <c r="EF29" s="9">
        <v>576</v>
      </c>
      <c r="EG29" s="32">
        <f t="shared" si="64"/>
        <v>0.48071979434447298</v>
      </c>
      <c r="EH29" s="9">
        <v>52</v>
      </c>
      <c r="EI29" s="32">
        <f t="shared" si="66"/>
        <v>0.33333333333333326</v>
      </c>
      <c r="EJ29" s="9">
        <v>389</v>
      </c>
      <c r="EK29" s="31">
        <v>39</v>
      </c>
    </row>
    <row r="30" spans="2:141" x14ac:dyDescent="0.2">
      <c r="B30" s="28" t="s">
        <v>19</v>
      </c>
      <c r="C30" s="2">
        <v>3032</v>
      </c>
      <c r="D30" s="152">
        <f t="shared" si="55"/>
        <v>1.5745393634840843E-2</v>
      </c>
      <c r="E30" s="2">
        <v>101</v>
      </c>
      <c r="F30" s="153">
        <f t="shared" si="0"/>
        <v>0</v>
      </c>
      <c r="G30" s="2">
        <v>2985</v>
      </c>
      <c r="H30" s="153">
        <f t="shared" si="1"/>
        <v>4.0363269424823489E-3</v>
      </c>
      <c r="I30">
        <v>101</v>
      </c>
      <c r="J30" s="153">
        <f t="shared" si="2"/>
        <v>0</v>
      </c>
      <c r="K30">
        <v>2973</v>
      </c>
      <c r="L30" s="154">
        <f t="shared" si="3"/>
        <v>1.3292433537832382E-2</v>
      </c>
      <c r="M30">
        <v>101</v>
      </c>
      <c r="N30" s="153">
        <f t="shared" si="4"/>
        <v>0</v>
      </c>
      <c r="O30" s="2">
        <v>2934</v>
      </c>
      <c r="P30" s="32">
        <f t="shared" si="5"/>
        <v>2.2000687521485096E-2</v>
      </c>
      <c r="Q30" s="2">
        <v>101</v>
      </c>
      <c r="R30" s="7">
        <f t="shared" si="6"/>
        <v>1.0000000000000009E-2</v>
      </c>
      <c r="S30" s="2">
        <v>2909</v>
      </c>
      <c r="T30" s="7">
        <f t="shared" si="7"/>
        <v>5.5305910819218873E-3</v>
      </c>
      <c r="U30" s="2">
        <v>100</v>
      </c>
      <c r="V30" s="30">
        <f t="shared" si="8"/>
        <v>1.0101010101010166E-2</v>
      </c>
      <c r="W30" s="2">
        <v>2893</v>
      </c>
      <c r="X30" s="30">
        <f t="shared" si="9"/>
        <v>9.0687129403557165E-3</v>
      </c>
      <c r="Y30" s="2">
        <f>99</f>
        <v>99</v>
      </c>
      <c r="Z30" s="32">
        <f t="shared" si="10"/>
        <v>2.0618556701030855E-2</v>
      </c>
      <c r="AA30" s="2">
        <v>2867</v>
      </c>
      <c r="AB30" s="32">
        <f t="shared" si="11"/>
        <v>1.2358757062146841E-2</v>
      </c>
      <c r="AC30" s="2">
        <v>97</v>
      </c>
      <c r="AD30" s="7">
        <f t="shared" si="12"/>
        <v>1.0416666666666741E-2</v>
      </c>
      <c r="AE30" s="2">
        <v>2832</v>
      </c>
      <c r="AF30" s="7">
        <f t="shared" si="13"/>
        <v>9.6256684491977662E-3</v>
      </c>
      <c r="AG30" s="2">
        <v>96</v>
      </c>
      <c r="AH30" s="30">
        <f t="shared" si="14"/>
        <v>1.0526315789473717E-2</v>
      </c>
      <c r="AI30" s="2">
        <v>2805</v>
      </c>
      <c r="AJ30" s="7">
        <f t="shared" si="15"/>
        <v>1.5200868621064068E-2</v>
      </c>
      <c r="AK30" s="2">
        <v>95</v>
      </c>
      <c r="AL30" s="32">
        <f t="shared" si="16"/>
        <v>1.0638297872340496E-2</v>
      </c>
      <c r="AM30" s="2">
        <v>2763</v>
      </c>
      <c r="AN30" s="7">
        <f t="shared" si="17"/>
        <v>1.6182420007355702E-2</v>
      </c>
      <c r="AO30" s="2">
        <v>94</v>
      </c>
      <c r="AP30" s="30">
        <f t="shared" si="18"/>
        <v>0</v>
      </c>
      <c r="AQ30" s="2">
        <v>2719</v>
      </c>
      <c r="AR30" s="30">
        <f t="shared" si="19"/>
        <v>1.7589820359281472E-2</v>
      </c>
      <c r="AS30" s="2">
        <v>94</v>
      </c>
      <c r="AT30" s="32">
        <f t="shared" si="20"/>
        <v>1.0752688172043001E-2</v>
      </c>
      <c r="AU30" s="2">
        <v>2672</v>
      </c>
      <c r="AV30" s="32">
        <f t="shared" si="21"/>
        <v>1.7904761904761868E-2</v>
      </c>
      <c r="AW30" s="2">
        <v>93</v>
      </c>
      <c r="AX30" s="7">
        <f t="shared" si="22"/>
        <v>0</v>
      </c>
      <c r="AY30" s="2">
        <v>2625</v>
      </c>
      <c r="AZ30" s="26">
        <f t="shared" si="23"/>
        <v>1.4688828759180428E-2</v>
      </c>
      <c r="BA30" s="2">
        <v>93</v>
      </c>
      <c r="BB30" s="32">
        <f t="shared" si="24"/>
        <v>1.0869565217391353E-2</v>
      </c>
      <c r="BC30" s="2">
        <v>2587</v>
      </c>
      <c r="BD30" s="32">
        <f t="shared" si="25"/>
        <v>1.8905080740448943E-2</v>
      </c>
      <c r="BE30" s="2">
        <f>92</f>
        <v>92</v>
      </c>
      <c r="BF30" s="7">
        <f t="shared" si="26"/>
        <v>0</v>
      </c>
      <c r="BG30" s="2">
        <v>2539</v>
      </c>
      <c r="BH30" s="30">
        <f t="shared" si="27"/>
        <v>1.2764260071798983E-2</v>
      </c>
      <c r="BI30" s="2">
        <v>92</v>
      </c>
      <c r="BJ30" s="7">
        <f t="shared" si="56"/>
        <v>1.098901098901095E-2</v>
      </c>
      <c r="BK30" s="2">
        <v>2507</v>
      </c>
      <c r="BL30" s="32">
        <f t="shared" si="28"/>
        <v>3.9817503110742392E-2</v>
      </c>
      <c r="BM30" s="2">
        <v>91</v>
      </c>
      <c r="BN30" s="7">
        <f t="shared" si="57"/>
        <v>1.1111111111111072E-2</v>
      </c>
      <c r="BO30" s="2">
        <v>2411</v>
      </c>
      <c r="BP30" s="7">
        <f t="shared" si="29"/>
        <v>2.8583617747440337E-2</v>
      </c>
      <c r="BQ30" s="2">
        <v>90</v>
      </c>
      <c r="BR30" s="30">
        <f t="shared" si="58"/>
        <v>1.1235955056179803E-2</v>
      </c>
      <c r="BS30" s="2">
        <v>2344</v>
      </c>
      <c r="BT30" s="7">
        <f t="shared" si="30"/>
        <v>3.8546743464776156E-2</v>
      </c>
      <c r="BU30" s="9">
        <v>89</v>
      </c>
      <c r="BV30" s="24">
        <f t="shared" si="59"/>
        <v>0.1558441558441559</v>
      </c>
      <c r="BW30" s="82"/>
      <c r="BX30" s="9">
        <v>2257</v>
      </c>
      <c r="BY30" s="32">
        <f t="shared" si="31"/>
        <v>0.1628026790314272</v>
      </c>
      <c r="BZ30" s="9">
        <v>77</v>
      </c>
      <c r="CA30" s="32">
        <f t="shared" si="32"/>
        <v>8.4507042253521236E-2</v>
      </c>
      <c r="CB30" s="9">
        <v>1941</v>
      </c>
      <c r="CC30" s="7">
        <f t="shared" si="33"/>
        <v>8.6786114221724553E-2</v>
      </c>
      <c r="CD30" s="9">
        <v>71</v>
      </c>
      <c r="CE30" s="30">
        <f t="shared" si="34"/>
        <v>4.4117647058823595E-2</v>
      </c>
      <c r="CF30" s="9">
        <v>1786</v>
      </c>
      <c r="CG30" s="30">
        <f t="shared" si="35"/>
        <v>0.12256442489000619</v>
      </c>
      <c r="CH30" s="9">
        <v>68</v>
      </c>
      <c r="CI30" s="32">
        <f t="shared" si="36"/>
        <v>0.19298245614035081</v>
      </c>
      <c r="CJ30" s="2">
        <v>1591</v>
      </c>
      <c r="CK30" s="32">
        <f t="shared" si="37"/>
        <v>0.3040983606557377</v>
      </c>
      <c r="CL30" s="2">
        <v>57</v>
      </c>
      <c r="CM30" s="7">
        <f t="shared" si="38"/>
        <v>0.1399999999999999</v>
      </c>
      <c r="CN30" s="2">
        <v>1220</v>
      </c>
      <c r="CO30" s="30">
        <f t="shared" si="39"/>
        <v>0.11313868613138678</v>
      </c>
      <c r="CP30" s="2">
        <v>50</v>
      </c>
      <c r="CQ30" s="30">
        <f t="shared" si="40"/>
        <v>0.28205128205128216</v>
      </c>
      <c r="CR30" s="2">
        <v>1096</v>
      </c>
      <c r="CS30" s="32">
        <f t="shared" si="41"/>
        <v>0.33333333333333326</v>
      </c>
      <c r="CT30" s="2">
        <v>39</v>
      </c>
      <c r="CU30" s="32">
        <f t="shared" si="42"/>
        <v>0.56000000000000005</v>
      </c>
      <c r="CV30" s="2">
        <v>822</v>
      </c>
      <c r="CW30" s="32">
        <f t="shared" si="43"/>
        <v>0.27639751552795033</v>
      </c>
      <c r="CX30" s="2">
        <v>25</v>
      </c>
      <c r="CY30" s="7">
        <f t="shared" si="44"/>
        <v>0</v>
      </c>
      <c r="CZ30" s="2">
        <v>644</v>
      </c>
      <c r="DA30" s="30">
        <f t="shared" si="45"/>
        <v>0.23608445297504788</v>
      </c>
      <c r="DB30" s="2">
        <v>25</v>
      </c>
      <c r="DC30" s="26">
        <f t="shared" si="46"/>
        <v>0.19047619047619047</v>
      </c>
      <c r="DD30" s="2">
        <v>521</v>
      </c>
      <c r="DE30" s="24">
        <f t="shared" si="47"/>
        <v>0.33589743589743581</v>
      </c>
      <c r="DF30" s="2">
        <v>21</v>
      </c>
      <c r="DG30" s="61">
        <f t="shared" si="48"/>
        <v>0.23529411764705888</v>
      </c>
      <c r="DH30" s="2">
        <v>390</v>
      </c>
      <c r="DI30" s="32">
        <f t="shared" si="49"/>
        <v>0.31756756756756754</v>
      </c>
      <c r="DJ30" s="2">
        <v>17</v>
      </c>
      <c r="DK30" s="7">
        <f t="shared" si="50"/>
        <v>0.21428571428571419</v>
      </c>
      <c r="DL30" s="2">
        <v>296</v>
      </c>
      <c r="DM30" s="7">
        <f t="shared" si="51"/>
        <v>0.22314049586776852</v>
      </c>
      <c r="DN30" s="2">
        <v>14</v>
      </c>
      <c r="DO30" s="30">
        <f t="shared" si="60"/>
        <v>0.39999999999999991</v>
      </c>
      <c r="DP30" s="23">
        <v>242</v>
      </c>
      <c r="DQ30" s="26">
        <f t="shared" si="52"/>
        <v>0.46666666666666656</v>
      </c>
      <c r="DR30" s="23">
        <v>10</v>
      </c>
      <c r="DS30" s="32">
        <f t="shared" si="61"/>
        <v>0.4285714285714286</v>
      </c>
      <c r="DT30" s="62">
        <v>165</v>
      </c>
      <c r="DU30" s="32">
        <f t="shared" si="62"/>
        <v>0.5</v>
      </c>
      <c r="DV30" s="25">
        <v>7</v>
      </c>
      <c r="DW30" s="26">
        <f t="shared" si="63"/>
        <v>0.39999999999999991</v>
      </c>
      <c r="DX30" s="6">
        <v>110</v>
      </c>
      <c r="DY30" s="30">
        <f t="shared" si="63"/>
        <v>0.134020618556701</v>
      </c>
      <c r="DZ30" s="6">
        <v>5</v>
      </c>
      <c r="EA30" s="32">
        <f t="shared" si="65"/>
        <v>0.66666666666666674</v>
      </c>
      <c r="EB30" s="6">
        <v>97</v>
      </c>
      <c r="EC30" s="24">
        <f t="shared" si="53"/>
        <v>0.27631578947368429</v>
      </c>
      <c r="ED30" s="6">
        <v>3</v>
      </c>
      <c r="EE30" s="7">
        <f t="shared" si="54"/>
        <v>0</v>
      </c>
      <c r="EF30" s="6">
        <v>76</v>
      </c>
      <c r="EG30" s="32">
        <f t="shared" si="64"/>
        <v>0.1692307692307693</v>
      </c>
      <c r="EH30" s="6">
        <v>3</v>
      </c>
      <c r="EI30" s="30">
        <f t="shared" si="66"/>
        <v>0</v>
      </c>
      <c r="EJ30" s="6">
        <v>65</v>
      </c>
      <c r="EK30" s="16">
        <v>3</v>
      </c>
    </row>
    <row r="31" spans="2:141" x14ac:dyDescent="0.2">
      <c r="B31" s="28" t="s">
        <v>20</v>
      </c>
      <c r="C31" s="2">
        <v>7578</v>
      </c>
      <c r="D31" s="152">
        <f t="shared" si="55"/>
        <v>3.4963124829281655E-2</v>
      </c>
      <c r="E31" s="2">
        <v>641</v>
      </c>
      <c r="F31" s="153">
        <f t="shared" si="0"/>
        <v>1.5624999999999112E-3</v>
      </c>
      <c r="G31" s="2">
        <v>7322</v>
      </c>
      <c r="H31" s="153">
        <f t="shared" si="1"/>
        <v>2.43424734191382E-2</v>
      </c>
      <c r="I31">
        <v>640</v>
      </c>
      <c r="J31" s="153">
        <f t="shared" si="2"/>
        <v>1.5649452269170805E-3</v>
      </c>
      <c r="K31">
        <v>7148</v>
      </c>
      <c r="L31" s="153">
        <f t="shared" si="3"/>
        <v>2.539090517859699E-2</v>
      </c>
      <c r="M31">
        <f>340+299</f>
        <v>639</v>
      </c>
      <c r="N31" s="153">
        <f t="shared" si="4"/>
        <v>4.7169811320755262E-3</v>
      </c>
      <c r="O31" s="2">
        <v>6971</v>
      </c>
      <c r="P31" s="30">
        <f t="shared" si="5"/>
        <v>3.7144515380150844E-2</v>
      </c>
      <c r="Q31" s="2">
        <v>636</v>
      </c>
      <c r="R31" s="30">
        <f t="shared" si="6"/>
        <v>9.52380952380949E-3</v>
      </c>
      <c r="S31" s="2">
        <v>6892</v>
      </c>
      <c r="T31" s="24">
        <f t="shared" si="7"/>
        <v>3.3593281343731185E-2</v>
      </c>
      <c r="U31" s="2">
        <v>630</v>
      </c>
      <c r="V31" s="32">
        <f t="shared" si="8"/>
        <v>9.7560975609756184E-2</v>
      </c>
      <c r="W31" s="2">
        <v>6668</v>
      </c>
      <c r="X31" s="24">
        <f t="shared" si="9"/>
        <v>3.0921459492888159E-2</v>
      </c>
      <c r="Y31" s="2">
        <f>293+281</f>
        <v>574</v>
      </c>
      <c r="Z31" s="30">
        <f t="shared" si="10"/>
        <v>2.683363148479434E-2</v>
      </c>
      <c r="AA31" s="2">
        <v>6468</v>
      </c>
      <c r="AB31" s="32">
        <f t="shared" si="11"/>
        <v>2.4228028503562982E-2</v>
      </c>
      <c r="AC31" s="2">
        <f>291+268</f>
        <v>559</v>
      </c>
      <c r="AD31" s="135">
        <f t="shared" si="12"/>
        <v>0.10474308300395263</v>
      </c>
      <c r="AE31" s="2">
        <v>6315</v>
      </c>
      <c r="AF31" s="7">
        <f t="shared" si="13"/>
        <v>1.9864341085271242E-2</v>
      </c>
      <c r="AG31" s="2">
        <f>282+224</f>
        <v>506</v>
      </c>
      <c r="AH31" s="32">
        <f t="shared" si="14"/>
        <v>9.9800399201597223E-3</v>
      </c>
      <c r="AI31" s="2">
        <v>6192</v>
      </c>
      <c r="AJ31" s="32">
        <f t="shared" si="15"/>
        <v>0.20961125219769494</v>
      </c>
      <c r="AK31" s="2">
        <f>278+223</f>
        <v>501</v>
      </c>
      <c r="AL31" s="7">
        <f t="shared" si="16"/>
        <v>4.0080160320641323E-3</v>
      </c>
      <c r="AM31" s="2">
        <v>5119</v>
      </c>
      <c r="AN31" s="32">
        <f t="shared" si="17"/>
        <v>2.4414648789273574E-2</v>
      </c>
      <c r="AO31" s="2">
        <f>276+223</f>
        <v>499</v>
      </c>
      <c r="AP31" s="30">
        <f t="shared" si="18"/>
        <v>1.4227642276422703E-2</v>
      </c>
      <c r="AQ31" s="2">
        <v>4997</v>
      </c>
      <c r="AR31" s="30">
        <f t="shared" si="19"/>
        <v>1.7304560260586355E-2</v>
      </c>
      <c r="AS31" s="2">
        <f>271+221</f>
        <v>492</v>
      </c>
      <c r="AT31" s="32">
        <f t="shared" si="20"/>
        <v>1.4432989690721598E-2</v>
      </c>
      <c r="AU31" s="2">
        <v>4912</v>
      </c>
      <c r="AV31" s="32">
        <f t="shared" si="21"/>
        <v>1.73985086992543E-2</v>
      </c>
      <c r="AW31" s="2">
        <f>266+219</f>
        <v>485</v>
      </c>
      <c r="AX31" s="7">
        <f t="shared" si="22"/>
        <v>6.2240663900414717E-3</v>
      </c>
      <c r="AY31" s="2">
        <v>4828</v>
      </c>
      <c r="AZ31" s="7">
        <f t="shared" si="23"/>
        <v>1.7277707543194243E-2</v>
      </c>
      <c r="BA31" s="2">
        <f>263+219</f>
        <v>482</v>
      </c>
      <c r="BB31" s="24">
        <f t="shared" si="24"/>
        <v>4.3290043290043378E-2</v>
      </c>
      <c r="BC31" s="2">
        <v>4746</v>
      </c>
      <c r="BD31" s="7">
        <f t="shared" si="25"/>
        <v>1.7363344051446905E-2</v>
      </c>
      <c r="BE31" s="2">
        <f>263+199</f>
        <v>462</v>
      </c>
      <c r="BF31" s="32">
        <f t="shared" si="26"/>
        <v>4.2889390519187387E-2</v>
      </c>
      <c r="BG31" s="2">
        <v>4665</v>
      </c>
      <c r="BH31" s="30">
        <f t="shared" si="27"/>
        <v>2.6628521126760507E-2</v>
      </c>
      <c r="BI31" s="2">
        <v>443</v>
      </c>
      <c r="BJ31" s="30">
        <f t="shared" si="56"/>
        <v>4.5351473922903285E-3</v>
      </c>
      <c r="BK31" s="2">
        <v>4544</v>
      </c>
      <c r="BL31" s="32">
        <f t="shared" si="28"/>
        <v>0.11866075824716882</v>
      </c>
      <c r="BM31" s="2">
        <v>441</v>
      </c>
      <c r="BN31" s="32">
        <f t="shared" si="57"/>
        <v>6.8493150684931781E-3</v>
      </c>
      <c r="BO31" s="2">
        <v>4062</v>
      </c>
      <c r="BP31" s="24">
        <f t="shared" si="29"/>
        <v>0.11135430916552669</v>
      </c>
      <c r="BQ31" s="2">
        <v>438</v>
      </c>
      <c r="BR31" s="30">
        <f t="shared" si="58"/>
        <v>2.2883295194509046E-3</v>
      </c>
      <c r="BS31" s="2">
        <v>3655</v>
      </c>
      <c r="BT31" s="32">
        <f t="shared" si="30"/>
        <v>9.2022706901703E-2</v>
      </c>
      <c r="BU31" s="9">
        <v>437</v>
      </c>
      <c r="BV31" s="24">
        <f t="shared" si="59"/>
        <v>1.0138248847926268</v>
      </c>
      <c r="BW31" s="82"/>
      <c r="BX31" s="9">
        <v>3347</v>
      </c>
      <c r="BY31" s="7">
        <f t="shared" si="31"/>
        <v>4.5937499999999964E-2</v>
      </c>
      <c r="BZ31" s="9">
        <v>217</v>
      </c>
      <c r="CA31" s="24">
        <f t="shared" si="32"/>
        <v>0.1542553191489362</v>
      </c>
      <c r="CB31" s="9">
        <v>3200</v>
      </c>
      <c r="CC31" s="30">
        <f t="shared" si="33"/>
        <v>0.12241318835496307</v>
      </c>
      <c r="CD31" s="9">
        <v>188</v>
      </c>
      <c r="CE31" s="24">
        <f t="shared" si="34"/>
        <v>6.2146892655367214E-2</v>
      </c>
      <c r="CF31" s="9">
        <v>2851</v>
      </c>
      <c r="CG31" s="32">
        <f t="shared" si="35"/>
        <v>0.20193929173693093</v>
      </c>
      <c r="CH31" s="2">
        <v>177</v>
      </c>
      <c r="CI31" s="32">
        <f t="shared" si="36"/>
        <v>2.9069767441860517E-2</v>
      </c>
      <c r="CJ31" s="2">
        <v>2372</v>
      </c>
      <c r="CK31" s="30">
        <f t="shared" si="37"/>
        <v>9.9675475197033014E-2</v>
      </c>
      <c r="CL31" s="2">
        <v>172</v>
      </c>
      <c r="CM31" s="7">
        <f t="shared" si="38"/>
        <v>5.8479532163742132E-3</v>
      </c>
      <c r="CN31" s="2">
        <v>2157</v>
      </c>
      <c r="CO31" s="32">
        <f t="shared" si="39"/>
        <v>0.13287815126050417</v>
      </c>
      <c r="CP31" s="2">
        <v>171</v>
      </c>
      <c r="CQ31" s="7">
        <f t="shared" si="40"/>
        <v>1.7857142857142794E-2</v>
      </c>
      <c r="CR31" s="2">
        <v>1904</v>
      </c>
      <c r="CS31" s="7">
        <f t="shared" si="41"/>
        <v>0.12000000000000011</v>
      </c>
      <c r="CT31" s="2">
        <v>168</v>
      </c>
      <c r="CU31" s="30">
        <f t="shared" si="42"/>
        <v>7.0063694267515908E-2</v>
      </c>
      <c r="CV31" s="2">
        <v>1700</v>
      </c>
      <c r="CW31" s="7">
        <f t="shared" si="43"/>
        <v>0.14942528735632177</v>
      </c>
      <c r="CX31" s="2">
        <v>157</v>
      </c>
      <c r="CY31" s="24">
        <f t="shared" si="44"/>
        <v>0.18939393939393945</v>
      </c>
      <c r="CZ31" s="2">
        <v>1479</v>
      </c>
      <c r="DA31" s="7">
        <f t="shared" si="45"/>
        <v>0.18986323411102179</v>
      </c>
      <c r="DB31" s="2">
        <v>132</v>
      </c>
      <c r="DC31" s="61">
        <f t="shared" si="46"/>
        <v>0.18918918918918926</v>
      </c>
      <c r="DD31" s="2">
        <v>1243</v>
      </c>
      <c r="DE31" s="30">
        <f t="shared" si="47"/>
        <v>0.26192893401015227</v>
      </c>
      <c r="DF31" s="2">
        <v>111</v>
      </c>
      <c r="DG31" s="26">
        <f t="shared" si="48"/>
        <v>9.9009900990099098E-2</v>
      </c>
      <c r="DH31" s="2">
        <v>985</v>
      </c>
      <c r="DI31" s="32">
        <f t="shared" si="49"/>
        <v>0.22512437810945274</v>
      </c>
      <c r="DJ31" s="2">
        <v>101</v>
      </c>
      <c r="DK31" s="24">
        <f t="shared" si="50"/>
        <v>0.16091954022988508</v>
      </c>
      <c r="DL31" s="2">
        <v>804</v>
      </c>
      <c r="DM31" s="7">
        <f t="shared" si="51"/>
        <v>0.16017316017316019</v>
      </c>
      <c r="DN31" s="2">
        <v>87</v>
      </c>
      <c r="DO31" s="32">
        <f t="shared" si="60"/>
        <v>7.4074074074074181E-2</v>
      </c>
      <c r="DP31" s="29">
        <v>693</v>
      </c>
      <c r="DQ31" s="26">
        <f t="shared" si="52"/>
        <v>0.16470588235294126</v>
      </c>
      <c r="DR31" s="29">
        <v>81</v>
      </c>
      <c r="DS31" s="7">
        <f t="shared" si="61"/>
        <v>5.1948051948051965E-2</v>
      </c>
      <c r="DT31" s="25">
        <v>595</v>
      </c>
      <c r="DU31" s="32">
        <f t="shared" si="62"/>
        <v>0.24737945492662483</v>
      </c>
      <c r="DV31" s="25">
        <v>77</v>
      </c>
      <c r="DW31" s="7">
        <f t="shared" si="63"/>
        <v>0.13235294117647056</v>
      </c>
      <c r="DX31" s="6">
        <v>477</v>
      </c>
      <c r="DY31" s="30">
        <f t="shared" si="63"/>
        <v>8.6560364464692396E-2</v>
      </c>
      <c r="DZ31" s="6">
        <v>68</v>
      </c>
      <c r="EA31" s="7">
        <f t="shared" si="65"/>
        <v>0.1333333333333333</v>
      </c>
      <c r="EB31" s="6">
        <v>439</v>
      </c>
      <c r="EC31" s="24">
        <f t="shared" si="53"/>
        <v>0.27246376811594208</v>
      </c>
      <c r="ED31" s="6">
        <v>60</v>
      </c>
      <c r="EE31" s="30">
        <f t="shared" si="54"/>
        <v>0.15384615384615374</v>
      </c>
      <c r="EF31" s="6">
        <v>345</v>
      </c>
      <c r="EG31" s="32">
        <f t="shared" si="64"/>
        <v>0.26373626373626369</v>
      </c>
      <c r="EH31" s="6">
        <v>52</v>
      </c>
      <c r="EI31" s="32">
        <f t="shared" si="66"/>
        <v>0.52941176470588225</v>
      </c>
      <c r="EJ31" s="6">
        <v>273</v>
      </c>
      <c r="EK31" s="16">
        <v>34</v>
      </c>
    </row>
    <row r="32" spans="2:141" x14ac:dyDescent="0.2">
      <c r="B32" s="162" t="s">
        <v>21</v>
      </c>
      <c r="C32" s="2">
        <v>1673</v>
      </c>
      <c r="D32" s="155">
        <f t="shared" si="55"/>
        <v>1.0876132930513593E-2</v>
      </c>
      <c r="E32" s="2">
        <v>57</v>
      </c>
      <c r="F32" s="152">
        <f t="shared" si="0"/>
        <v>1.7857142857142794E-2</v>
      </c>
      <c r="G32" s="2">
        <v>1655</v>
      </c>
      <c r="H32" s="152">
        <f t="shared" si="1"/>
        <v>1.0378510378510342E-2</v>
      </c>
      <c r="I32">
        <v>56</v>
      </c>
      <c r="J32" s="153">
        <f t="shared" si="2"/>
        <v>0</v>
      </c>
      <c r="K32">
        <v>1638</v>
      </c>
      <c r="L32" s="153">
        <f t="shared" si="3"/>
        <v>6.1425061425062211E-3</v>
      </c>
      <c r="M32">
        <v>56</v>
      </c>
      <c r="N32" s="154">
        <f t="shared" si="4"/>
        <v>0</v>
      </c>
      <c r="O32" s="2">
        <v>1628</v>
      </c>
      <c r="P32" s="30">
        <f t="shared" si="5"/>
        <v>1.0487353485502782E-2</v>
      </c>
      <c r="Q32" s="2">
        <v>56</v>
      </c>
      <c r="R32" s="32">
        <f t="shared" si="6"/>
        <v>1.8181818181818077E-2</v>
      </c>
      <c r="S32" s="2">
        <v>1621</v>
      </c>
      <c r="T32" s="24">
        <f t="shared" si="7"/>
        <v>6.8322981366459867E-3</v>
      </c>
      <c r="U32" s="2">
        <v>55</v>
      </c>
      <c r="V32" s="30">
        <f t="shared" si="8"/>
        <v>0</v>
      </c>
      <c r="W32" s="2">
        <v>1610</v>
      </c>
      <c r="X32" s="32">
        <f t="shared" si="9"/>
        <v>4.993757802746579E-3</v>
      </c>
      <c r="Y32" s="2">
        <v>55</v>
      </c>
      <c r="Z32" s="32">
        <f t="shared" si="10"/>
        <v>1.8518518518518601E-2</v>
      </c>
      <c r="AA32" s="2">
        <v>1602</v>
      </c>
      <c r="AB32" s="30">
        <f t="shared" si="11"/>
        <v>4.3887147335424093E-3</v>
      </c>
      <c r="AC32" s="2">
        <v>54</v>
      </c>
      <c r="AD32" s="7">
        <f t="shared" si="12"/>
        <v>0</v>
      </c>
      <c r="AE32" s="2">
        <v>1595</v>
      </c>
      <c r="AF32" s="32">
        <f t="shared" si="13"/>
        <v>5.04095778197855E-3</v>
      </c>
      <c r="AG32" s="2">
        <v>54</v>
      </c>
      <c r="AH32" s="7">
        <f t="shared" si="14"/>
        <v>0</v>
      </c>
      <c r="AI32" s="2">
        <v>1587</v>
      </c>
      <c r="AJ32" s="30">
        <f t="shared" si="15"/>
        <v>4.4303797468354666E-3</v>
      </c>
      <c r="AK32" s="2">
        <v>54</v>
      </c>
      <c r="AL32" s="7">
        <f t="shared" si="16"/>
        <v>0</v>
      </c>
      <c r="AM32" s="2">
        <v>1580</v>
      </c>
      <c r="AN32" s="32">
        <f t="shared" si="17"/>
        <v>1.2820512820512775E-2</v>
      </c>
      <c r="AO32" s="2">
        <v>54</v>
      </c>
      <c r="AP32" s="30">
        <f t="shared" si="18"/>
        <v>0</v>
      </c>
      <c r="AQ32" s="2">
        <v>1560</v>
      </c>
      <c r="AR32" s="7">
        <f t="shared" si="19"/>
        <v>3.8610038610038533E-3</v>
      </c>
      <c r="AS32" s="2">
        <v>54</v>
      </c>
      <c r="AT32" s="32">
        <f t="shared" si="20"/>
        <v>3.8461538461538547E-2</v>
      </c>
      <c r="AU32" s="2">
        <v>1554</v>
      </c>
      <c r="AV32" s="7">
        <f t="shared" si="21"/>
        <v>7.1289695398573105E-3</v>
      </c>
      <c r="AW32" s="2">
        <v>52</v>
      </c>
      <c r="AX32" s="7">
        <f t="shared" si="22"/>
        <v>0</v>
      </c>
      <c r="AY32" s="2">
        <v>1543</v>
      </c>
      <c r="AZ32" s="26">
        <f t="shared" si="23"/>
        <v>2.0502645502645578E-2</v>
      </c>
      <c r="BA32" s="2">
        <v>52</v>
      </c>
      <c r="BB32" s="30">
        <f t="shared" si="24"/>
        <v>1.9607843137254832E-2</v>
      </c>
      <c r="BC32" s="2">
        <v>1512</v>
      </c>
      <c r="BD32" s="32">
        <f t="shared" si="25"/>
        <v>2.6476578411405383E-2</v>
      </c>
      <c r="BE32" s="2">
        <v>51</v>
      </c>
      <c r="BF32" s="32">
        <f t="shared" si="26"/>
        <v>8.5106382978723305E-2</v>
      </c>
      <c r="BG32" s="2">
        <v>1473</v>
      </c>
      <c r="BH32" s="7">
        <f t="shared" si="27"/>
        <v>1.937716262975786E-2</v>
      </c>
      <c r="BI32" s="2">
        <v>47</v>
      </c>
      <c r="BJ32" s="30">
        <f t="shared" si="56"/>
        <v>0</v>
      </c>
      <c r="BK32" s="2">
        <v>1445</v>
      </c>
      <c r="BL32" s="30">
        <f t="shared" si="28"/>
        <v>2.4096385542168752E-2</v>
      </c>
      <c r="BM32" s="2">
        <v>47</v>
      </c>
      <c r="BN32" s="32">
        <f t="shared" si="57"/>
        <v>6.8181818181818121E-2</v>
      </c>
      <c r="BO32" s="2">
        <v>1411</v>
      </c>
      <c r="BP32" s="30">
        <f t="shared" si="29"/>
        <v>4.3639053254437954E-2</v>
      </c>
      <c r="BQ32" s="2">
        <v>44</v>
      </c>
      <c r="BR32" s="30">
        <f t="shared" si="58"/>
        <v>2.3255813953488413E-2</v>
      </c>
      <c r="BS32" s="2">
        <v>1352</v>
      </c>
      <c r="BT32" s="32">
        <f t="shared" si="30"/>
        <v>9.740259740259738E-2</v>
      </c>
      <c r="BU32" s="9">
        <v>43</v>
      </c>
      <c r="BV32" s="7">
        <f t="shared" si="59"/>
        <v>2.3809523809523725E-2</v>
      </c>
      <c r="BW32" s="82"/>
      <c r="BX32" s="9">
        <v>1232</v>
      </c>
      <c r="BY32" s="30">
        <f t="shared" si="31"/>
        <v>5.6603773584905648E-2</v>
      </c>
      <c r="BZ32" s="9">
        <v>42</v>
      </c>
      <c r="CA32" s="30">
        <f t="shared" si="32"/>
        <v>5.0000000000000044E-2</v>
      </c>
      <c r="CB32" s="2">
        <v>1166</v>
      </c>
      <c r="CC32" s="32">
        <f t="shared" si="33"/>
        <v>7.564575645756455E-2</v>
      </c>
      <c r="CD32" s="2">
        <v>40</v>
      </c>
      <c r="CE32" s="32">
        <f t="shared" si="34"/>
        <v>5.2631578947368363E-2</v>
      </c>
      <c r="CF32" s="2">
        <v>1084</v>
      </c>
      <c r="CG32" s="7">
        <f t="shared" si="35"/>
        <v>3.5339063992359199E-2</v>
      </c>
      <c r="CH32" s="2">
        <v>38</v>
      </c>
      <c r="CI32" s="30">
        <f t="shared" si="36"/>
        <v>0</v>
      </c>
      <c r="CJ32" s="2">
        <v>1047</v>
      </c>
      <c r="CK32" s="7">
        <f t="shared" si="37"/>
        <v>5.7575757575757613E-2</v>
      </c>
      <c r="CL32" s="2">
        <v>38</v>
      </c>
      <c r="CM32" s="32">
        <f t="shared" si="38"/>
        <v>0.11764705882352944</v>
      </c>
      <c r="CN32" s="2">
        <v>990</v>
      </c>
      <c r="CO32" s="30">
        <f t="shared" si="39"/>
        <v>0.1061452513966481</v>
      </c>
      <c r="CP32" s="2">
        <v>34</v>
      </c>
      <c r="CQ32" s="30">
        <f t="shared" si="40"/>
        <v>0</v>
      </c>
      <c r="CR32" s="2">
        <v>895</v>
      </c>
      <c r="CS32" s="32">
        <f t="shared" si="41"/>
        <v>0.13005050505050497</v>
      </c>
      <c r="CT32" s="2">
        <v>34</v>
      </c>
      <c r="CU32" s="32">
        <f t="shared" si="42"/>
        <v>0.21428571428571419</v>
      </c>
      <c r="CV32" s="2">
        <v>792</v>
      </c>
      <c r="CW32" s="7">
        <f t="shared" si="43"/>
        <v>0.10000000000000009</v>
      </c>
      <c r="CX32" s="2">
        <v>28</v>
      </c>
      <c r="CY32" s="7">
        <f t="shared" si="44"/>
        <v>3.7037037037036979E-2</v>
      </c>
      <c r="CZ32" s="2">
        <v>720</v>
      </c>
      <c r="DA32" s="7">
        <f t="shared" si="45"/>
        <v>0.1707317073170731</v>
      </c>
      <c r="DB32" s="2">
        <v>27</v>
      </c>
      <c r="DC32" s="26">
        <f t="shared" si="46"/>
        <v>0.28571428571428581</v>
      </c>
      <c r="DD32" s="2">
        <v>615</v>
      </c>
      <c r="DE32" s="30">
        <f t="shared" si="47"/>
        <v>0.17590822179732313</v>
      </c>
      <c r="DF32" s="2">
        <v>21</v>
      </c>
      <c r="DG32" s="61">
        <f t="shared" si="48"/>
        <v>0.3125</v>
      </c>
      <c r="DH32" s="2">
        <v>523</v>
      </c>
      <c r="DI32" s="32">
        <f t="shared" si="49"/>
        <v>0.24821002386634849</v>
      </c>
      <c r="DJ32" s="2">
        <v>16</v>
      </c>
      <c r="DK32" s="7">
        <f t="shared" si="50"/>
        <v>0.23076923076923084</v>
      </c>
      <c r="DL32" s="2">
        <v>419</v>
      </c>
      <c r="DM32" s="7">
        <f t="shared" si="51"/>
        <v>0.17039106145251393</v>
      </c>
      <c r="DN32" s="2">
        <v>13</v>
      </c>
      <c r="DO32" s="30">
        <f t="shared" si="60"/>
        <v>0.44444444444444442</v>
      </c>
      <c r="DP32" s="23">
        <v>358</v>
      </c>
      <c r="DQ32" s="26">
        <f t="shared" si="52"/>
        <v>0.29241877256317683</v>
      </c>
      <c r="DR32" s="9">
        <v>9</v>
      </c>
      <c r="DS32" s="32">
        <f t="shared" si="61"/>
        <v>0.8</v>
      </c>
      <c r="DT32" s="25">
        <v>277</v>
      </c>
      <c r="DU32" s="32">
        <f t="shared" si="62"/>
        <v>0.489247311827957</v>
      </c>
      <c r="DV32" s="25">
        <v>5</v>
      </c>
      <c r="DW32" s="7">
        <f t="shared" si="63"/>
        <v>0</v>
      </c>
      <c r="DX32" s="6">
        <v>186</v>
      </c>
      <c r="DY32" s="7">
        <f t="shared" si="63"/>
        <v>0.24832214765100669</v>
      </c>
      <c r="DZ32" s="6">
        <v>5</v>
      </c>
      <c r="EA32" s="27">
        <f t="shared" si="65"/>
        <v>0.25</v>
      </c>
      <c r="EB32" s="6">
        <v>149</v>
      </c>
      <c r="EC32" s="27">
        <f t="shared" si="53"/>
        <v>0.47524752475247523</v>
      </c>
      <c r="ED32" s="6">
        <v>4</v>
      </c>
      <c r="EE32" s="32">
        <f t="shared" si="54"/>
        <v>1</v>
      </c>
      <c r="EF32" s="6">
        <v>101</v>
      </c>
      <c r="EG32" s="32">
        <f t="shared" si="64"/>
        <v>0.48529411764705888</v>
      </c>
      <c r="EH32" s="6">
        <v>2</v>
      </c>
      <c r="EI32" s="27">
        <f t="shared" si="66"/>
        <v>0</v>
      </c>
      <c r="EJ32" s="6">
        <v>68</v>
      </c>
      <c r="EK32" s="16">
        <v>2</v>
      </c>
    </row>
    <row r="33" spans="2:149" s="3" customFormat="1" x14ac:dyDescent="0.2">
      <c r="B33" s="21" t="s">
        <v>24</v>
      </c>
      <c r="C33" s="151">
        <f>SUM(C9:C32)</f>
        <v>214614</v>
      </c>
      <c r="D33" s="152">
        <f>SUM(C33/G33)-100%</f>
        <v>2.5120011463781511E-2</v>
      </c>
      <c r="E33" s="151">
        <f>SUM(E9:E32)</f>
        <v>14051</v>
      </c>
      <c r="F33" s="152">
        <f t="shared" si="0"/>
        <v>4.2166952544311354E-3</v>
      </c>
      <c r="G33" s="151">
        <f>SUM(G9:G32)</f>
        <v>209355</v>
      </c>
      <c r="H33" s="153">
        <f t="shared" si="1"/>
        <v>1.5020096287641227E-2</v>
      </c>
      <c r="I33" s="151">
        <f>SUM(I9:I32)</f>
        <v>13992</v>
      </c>
      <c r="J33" s="153">
        <f t="shared" si="2"/>
        <v>3.154574132492094E-3</v>
      </c>
      <c r="K33" s="151">
        <f>SUM(K9:K32)</f>
        <v>206257</v>
      </c>
      <c r="L33" s="153">
        <f t="shared" si="3"/>
        <v>2.0518529513631201E-2</v>
      </c>
      <c r="M33" s="151">
        <f>SUM(M9:M32)</f>
        <v>13948</v>
      </c>
      <c r="N33" s="153">
        <f t="shared" si="4"/>
        <v>5.2612612612612519E-3</v>
      </c>
      <c r="O33" s="5">
        <f>SUM(O9:O32)</f>
        <v>202110</v>
      </c>
      <c r="P33" s="7">
        <f t="shared" si="5"/>
        <v>4.1712542550934817E-2</v>
      </c>
      <c r="Q33" s="5">
        <f>SUM(Q9:Q32)</f>
        <v>13875</v>
      </c>
      <c r="R33" s="30">
        <f t="shared" si="6"/>
        <v>7.0402090288865793E-3</v>
      </c>
      <c r="S33" s="5">
        <f>SUM(S9:S32)</f>
        <v>197998</v>
      </c>
      <c r="T33" s="30">
        <f t="shared" si="7"/>
        <v>3.0611554417360187E-2</v>
      </c>
      <c r="U33" s="5">
        <f>SUM(U9:U32)</f>
        <v>13778</v>
      </c>
      <c r="V33" s="24">
        <f t="shared" si="8"/>
        <v>2.6447142963569981E-2</v>
      </c>
      <c r="W33" s="5">
        <v>192117</v>
      </c>
      <c r="X33" s="32">
        <f t="shared" si="9"/>
        <v>3.4873386015093377E-2</v>
      </c>
      <c r="Y33" s="5">
        <f>SUM(Y9:Y32)</f>
        <v>13423</v>
      </c>
      <c r="Z33" s="24">
        <f t="shared" si="10"/>
        <v>1.6816907810014436E-2</v>
      </c>
      <c r="AA33" s="5">
        <f>SUM(AA9:AA32)</f>
        <v>185643</v>
      </c>
      <c r="AB33" s="7">
        <f t="shared" si="11"/>
        <v>2.9662497573421431E-2</v>
      </c>
      <c r="AC33" s="5">
        <f>SUM(AC9:AC32)</f>
        <v>13201</v>
      </c>
      <c r="AD33" s="135">
        <f t="shared" si="12"/>
        <v>1.4837023370233737E-2</v>
      </c>
      <c r="AE33" s="5">
        <f>SUM(AE9:AE32)</f>
        <v>180295</v>
      </c>
      <c r="AF33" s="7">
        <f t="shared" si="13"/>
        <v>3.080494205492057E-2</v>
      </c>
      <c r="AG33" s="5">
        <f>SUM(AG9:AG32)</f>
        <v>13008</v>
      </c>
      <c r="AH33" s="135">
        <f t="shared" si="14"/>
        <v>1.3873733437256508E-2</v>
      </c>
      <c r="AI33" s="5">
        <f>SUM(AI9:AI32)</f>
        <v>174907</v>
      </c>
      <c r="AJ33" s="7">
        <f t="shared" si="15"/>
        <v>3.3765972788633247E-2</v>
      </c>
      <c r="AK33" s="5">
        <f>SUM(AK9:AK32)</f>
        <v>12830</v>
      </c>
      <c r="AL33" s="32">
        <f t="shared" si="16"/>
        <v>1.1510564490696984E-2</v>
      </c>
      <c r="AM33" s="5">
        <f>SUM(AM9:AM32)</f>
        <v>169194</v>
      </c>
      <c r="AN33" s="30">
        <f t="shared" si="17"/>
        <v>4.6765861354285843E-2</v>
      </c>
      <c r="AO33" s="5">
        <f>SUM(AO9:AO32)</f>
        <v>12684</v>
      </c>
      <c r="AP33" s="7">
        <f t="shared" si="18"/>
        <v>1.0435752409782451E-2</v>
      </c>
      <c r="AQ33" s="5">
        <f>SUM(AQ9:AQ32)</f>
        <v>161635</v>
      </c>
      <c r="AR33" s="32">
        <f t="shared" si="19"/>
        <v>5.4446176829387571E-2</v>
      </c>
      <c r="AS33" s="5">
        <f>SUM(AS9:AS32)</f>
        <v>12553</v>
      </c>
      <c r="AT33" s="7">
        <f t="shared" si="20"/>
        <v>1.3401146363122729E-2</v>
      </c>
      <c r="AU33" s="5">
        <f>SUM(AU9:AU32)</f>
        <v>153289</v>
      </c>
      <c r="AV33" s="7">
        <f t="shared" si="21"/>
        <v>4.2548271476471333E-2</v>
      </c>
      <c r="AW33" s="5">
        <f>SUM(AW9:AW32)</f>
        <v>12387</v>
      </c>
      <c r="AX33" s="30">
        <f t="shared" si="22"/>
        <v>1.6077434172750316E-2</v>
      </c>
      <c r="AY33" s="5">
        <f>SUM(AY9:AY32)</f>
        <v>147033</v>
      </c>
      <c r="AZ33" s="7">
        <f t="shared" si="23"/>
        <v>4.2535842420976522E-2</v>
      </c>
      <c r="BA33" s="5">
        <f t="shared" ref="BA33" si="67">SUM(BA9:BA32)</f>
        <v>12191</v>
      </c>
      <c r="BB33" s="24">
        <f t="shared" si="24"/>
        <v>4.6707306602558507E-2</v>
      </c>
      <c r="BC33" s="5">
        <f>SUM(BC9:BC32)</f>
        <v>141034</v>
      </c>
      <c r="BD33" s="7">
        <f t="shared" si="25"/>
        <v>4.665781056350049E-2</v>
      </c>
      <c r="BE33" s="5">
        <f>SUM(BE9:BE32)</f>
        <v>11647</v>
      </c>
      <c r="BF33" s="32">
        <f t="shared" si="26"/>
        <v>3.2627005940242926E-2</v>
      </c>
      <c r="BG33" s="5">
        <f>SUM(BG9:BG32)</f>
        <v>134747</v>
      </c>
      <c r="BH33" s="7">
        <f t="shared" si="27"/>
        <v>6.5876173676425287E-2</v>
      </c>
      <c r="BI33" s="5">
        <f>SUM(BI9:BI32)</f>
        <v>11279</v>
      </c>
      <c r="BJ33" s="7">
        <f t="shared" si="56"/>
        <v>1.7042380522993783E-2</v>
      </c>
      <c r="BK33" s="5">
        <f>SUM(BK9:BK32)</f>
        <v>126419</v>
      </c>
      <c r="BL33" s="30">
        <f t="shared" si="28"/>
        <v>6.5981415585948611E-2</v>
      </c>
      <c r="BM33" s="5">
        <f>SUM(BM9:BM32)</f>
        <v>11090</v>
      </c>
      <c r="BN33" s="7">
        <f t="shared" ref="BN33" si="68">SUM(BM33/BQ33)-100%</f>
        <v>1.7151242777217357E-2</v>
      </c>
      <c r="BO33" s="5">
        <f>SUM(BO9:BO32)</f>
        <v>118594</v>
      </c>
      <c r="BP33" s="32">
        <f t="shared" si="29"/>
        <v>8.024848793995476E-2</v>
      </c>
      <c r="BQ33" s="5">
        <f>SUM(BQ9:BQ32)</f>
        <v>10903</v>
      </c>
      <c r="BR33" s="30">
        <f t="shared" si="58"/>
        <v>3.6012922843025486E-2</v>
      </c>
      <c r="BS33" s="5">
        <f>SUM(BS9:BS32)</f>
        <v>109784</v>
      </c>
      <c r="BT33" s="7">
        <f t="shared" si="30"/>
        <v>4.8637909295839332E-2</v>
      </c>
      <c r="BU33" s="5">
        <f>SUM(BU9:BU32)</f>
        <v>10524</v>
      </c>
      <c r="BV33" s="32">
        <f t="shared" si="59"/>
        <v>0.60549199084668182</v>
      </c>
      <c r="BW33" s="85"/>
      <c r="BX33" s="5">
        <f>SUM(BX9:BX32)</f>
        <v>104692</v>
      </c>
      <c r="BY33" s="7">
        <f t="shared" si="31"/>
        <v>5.9496220132978506E-2</v>
      </c>
      <c r="BZ33" s="5">
        <f>SUM(BZ9:BZ32)</f>
        <v>6555</v>
      </c>
      <c r="CA33" s="30">
        <f>SUM(BZ33/CD33)-100%</f>
        <v>3.882725832012679E-2</v>
      </c>
      <c r="CB33" s="5">
        <f>SUM(CB9:CB32)</f>
        <v>98813</v>
      </c>
      <c r="CC33" s="7">
        <f t="shared" si="33"/>
        <v>6.7256388654872268E-2</v>
      </c>
      <c r="CD33" s="5">
        <f>SUM(CD9:CD32)</f>
        <v>6310</v>
      </c>
      <c r="CE33" s="32">
        <f>SUM(CD33/CH33)-100%</f>
        <v>3.9538714991762758E-2</v>
      </c>
      <c r="CF33" s="5">
        <f>SUM(CF9:CF32)</f>
        <v>92586</v>
      </c>
      <c r="CG33" s="30">
        <f t="shared" si="35"/>
        <v>8.2839198624609756E-2</v>
      </c>
      <c r="CH33" s="5">
        <f>SUM(CH9:CH32)</f>
        <v>6070</v>
      </c>
      <c r="CI33" s="7">
        <f>SUM(CH33/CL33)-100%</f>
        <v>2.4991556906450496E-2</v>
      </c>
      <c r="CJ33" s="5">
        <f>SUM(CJ9:CJ32)</f>
        <v>85503</v>
      </c>
      <c r="CK33" s="32">
        <f t="shared" si="37"/>
        <v>0.10229733910891081</v>
      </c>
      <c r="CL33" s="5">
        <f>SUM(CL9:CL32)</f>
        <v>5922</v>
      </c>
      <c r="CM33" s="30">
        <f>SUM(CL33/CP33)-100%</f>
        <v>2.9913043478260848E-2</v>
      </c>
      <c r="CN33" s="5">
        <f>SUM(CN9:CN32)</f>
        <v>77568</v>
      </c>
      <c r="CO33" s="7">
        <f t="shared" si="39"/>
        <v>8.1267947252502193E-2</v>
      </c>
      <c r="CP33" s="5">
        <f>SUM(CP9:CP32)</f>
        <v>5750</v>
      </c>
      <c r="CQ33" s="32">
        <f>SUM(CP33/CT33)-100%</f>
        <v>4.261106074342691E-2</v>
      </c>
      <c r="CR33" s="5">
        <f>SUM(CR9:CR32)</f>
        <v>71738</v>
      </c>
      <c r="CS33" s="7">
        <f t="shared" si="41"/>
        <v>0.10269456015494116</v>
      </c>
      <c r="CT33" s="5">
        <f>SUM(CT9:CT32)</f>
        <v>5515</v>
      </c>
      <c r="CU33" s="7">
        <f>SUM(CT33/CX33)-100%</f>
        <v>3.8019951063429369E-2</v>
      </c>
      <c r="CV33" s="5">
        <f>SUM(CV9:CV32)</f>
        <v>65057</v>
      </c>
      <c r="CW33" s="7">
        <f t="shared" si="43"/>
        <v>0.10427063176834039</v>
      </c>
      <c r="CX33" s="5">
        <f>SUM(CX9:CX32)</f>
        <v>5313</v>
      </c>
      <c r="CY33" s="7">
        <f>SUM(CX33/DB33)-100%</f>
        <v>5.2704576976421613E-2</v>
      </c>
      <c r="CZ33" s="5">
        <f>SUM(CZ9:CZ32)</f>
        <v>58914</v>
      </c>
      <c r="DA33" s="26">
        <f t="shared" si="45"/>
        <v>0.11154296064299452</v>
      </c>
      <c r="DB33" s="5">
        <f>SUM(DB9:DB32)</f>
        <v>5047</v>
      </c>
      <c r="DC33" s="30">
        <f>SUM(DB33/DF33)-100%</f>
        <v>5.5636896046852069E-2</v>
      </c>
      <c r="DD33" s="5">
        <f>SUM(DD9:DD32)</f>
        <v>53002</v>
      </c>
      <c r="DE33" s="61">
        <f t="shared" si="47"/>
        <v>0.14477634506144832</v>
      </c>
      <c r="DF33" s="5">
        <f>SUM(DF9:DF32)</f>
        <v>4781</v>
      </c>
      <c r="DG33" s="32">
        <f>SUM(DF33/DJ33)-100%</f>
        <v>7.9476179724542684E-2</v>
      </c>
      <c r="DH33" s="5">
        <f>SUM(DH9:DH32)</f>
        <v>46299</v>
      </c>
      <c r="DI33" s="61">
        <f t="shared" si="49"/>
        <v>0.12302617216872447</v>
      </c>
      <c r="DJ33" s="5">
        <f>SUM(DJ9:DJ32)</f>
        <v>4429</v>
      </c>
      <c r="DK33" s="7">
        <f>SUM(DJ33/DN33)-100%</f>
        <v>5.4774946415813375E-2</v>
      </c>
      <c r="DL33" s="5">
        <f>SUM(DL9:DL32)</f>
        <v>41227</v>
      </c>
      <c r="DM33" s="7">
        <f t="shared" si="51"/>
        <v>9.0805662124619602E-2</v>
      </c>
      <c r="DN33" s="5">
        <f>SUM(DN9:DN32)</f>
        <v>4199</v>
      </c>
      <c r="DO33" s="30">
        <f>SUM(DN33/DR33)-100%</f>
        <v>7.7772073921971163E-2</v>
      </c>
      <c r="DP33" s="5">
        <f>SUM(DP9:DP32)</f>
        <v>37795</v>
      </c>
      <c r="DQ33" s="30">
        <f t="shared" si="52"/>
        <v>0.11912234987563664</v>
      </c>
      <c r="DR33" s="5">
        <f>SUM(DR9:DR32)</f>
        <v>3896</v>
      </c>
      <c r="DS33" s="32">
        <f>SUM(DR33/DV33)-100%</f>
        <v>7.9822616407982272E-2</v>
      </c>
      <c r="DT33" s="33">
        <f>SUM(DT9:DT32)</f>
        <v>33772</v>
      </c>
      <c r="DU33" s="32">
        <f t="shared" ref="DU33:DU38" si="69">SUM(DT33/DX33)-100%</f>
        <v>0.12042996483312329</v>
      </c>
      <c r="DV33" s="33">
        <f>SUM(DV9:DV32)</f>
        <v>3608</v>
      </c>
      <c r="DW33" s="7">
        <f t="shared" si="63"/>
        <v>7.4449076831447192E-2</v>
      </c>
      <c r="DX33" s="5">
        <f>SUM(DX9:DX32)</f>
        <v>30142</v>
      </c>
      <c r="DY33" s="7">
        <f t="shared" si="63"/>
        <v>8.4244604316546789E-2</v>
      </c>
      <c r="DZ33" s="5">
        <f>SUM(DZ9:DZ32)</f>
        <v>3358</v>
      </c>
      <c r="EA33" s="7">
        <f t="shared" si="65"/>
        <v>8.0437580437580536E-2</v>
      </c>
      <c r="EB33" s="5">
        <f>SUM(EB9:EB32)</f>
        <v>27800</v>
      </c>
      <c r="EC33" s="7">
        <f t="shared" si="53"/>
        <v>0.14662817075685708</v>
      </c>
      <c r="ED33" s="5">
        <f>SUM(ED9:ED32)</f>
        <v>3108</v>
      </c>
      <c r="EE33" s="7">
        <f t="shared" si="54"/>
        <v>0.13596491228070184</v>
      </c>
      <c r="EF33" s="5">
        <f>SUM(EF9:EF32)</f>
        <v>24245</v>
      </c>
      <c r="EG33" s="32">
        <f t="shared" si="64"/>
        <v>0.17568616041121143</v>
      </c>
      <c r="EH33" s="5">
        <f>SUM(EH9:EH32)</f>
        <v>2736</v>
      </c>
      <c r="EI33" s="32">
        <f>SUM(EH33/EK33)-100%</f>
        <v>0.28631875881523272</v>
      </c>
      <c r="EJ33" s="5">
        <f>SUM(EJ9:EJ32)</f>
        <v>20622</v>
      </c>
      <c r="EK33" s="22">
        <f>SUM(EK9:EK32)</f>
        <v>2127</v>
      </c>
    </row>
    <row r="34" spans="2:149" s="2" customFormat="1" x14ac:dyDescent="0.2">
      <c r="B34" s="34" t="s">
        <v>26</v>
      </c>
      <c r="C34" s="2">
        <v>755929</v>
      </c>
      <c r="D34" s="35">
        <f>SUM(C34/G34)-100%</f>
        <v>2.6778898526786943E-2</v>
      </c>
      <c r="G34" s="2">
        <v>736214</v>
      </c>
      <c r="H34" s="48">
        <f t="shared" si="1"/>
        <v>3.2582824555424272E-2</v>
      </c>
      <c r="K34" s="2">
        <v>712983</v>
      </c>
      <c r="L34" s="48">
        <f t="shared" si="3"/>
        <v>3.2457292464619814E-2</v>
      </c>
      <c r="O34" s="2">
        <v>690569</v>
      </c>
      <c r="P34" s="35">
        <f t="shared" ref="P34:P36" si="70">SUM(O34/S34)-100%</f>
        <v>2.723652639830787E-2</v>
      </c>
      <c r="S34" s="2">
        <v>672259</v>
      </c>
      <c r="T34" s="35">
        <f t="shared" si="7"/>
        <v>3.4959533585507518E-2</v>
      </c>
      <c r="W34" s="2">
        <v>649551</v>
      </c>
      <c r="X34" s="48">
        <f t="shared" si="9"/>
        <v>4.6026378085897823E-2</v>
      </c>
      <c r="AA34" s="2">
        <v>620970</v>
      </c>
      <c r="AB34" s="48">
        <f t="shared" si="11"/>
        <v>4.1541220020697711E-2</v>
      </c>
      <c r="AE34" s="2">
        <v>596203</v>
      </c>
      <c r="AF34" s="35">
        <f t="shared" si="13"/>
        <v>4.1224384297535055E-2</v>
      </c>
      <c r="AI34" s="2">
        <v>572598</v>
      </c>
      <c r="AJ34" s="35">
        <f t="shared" si="15"/>
        <v>4.3382714699611968E-2</v>
      </c>
      <c r="AM34" s="2">
        <v>548790</v>
      </c>
      <c r="AN34" s="35">
        <f t="shared" si="17"/>
        <v>5.1541413820127113E-2</v>
      </c>
      <c r="AQ34" s="2">
        <v>521891</v>
      </c>
      <c r="AR34" s="35">
        <f t="shared" si="19"/>
        <v>5.4042045268644978E-2</v>
      </c>
      <c r="AU34" s="2">
        <v>495133</v>
      </c>
      <c r="AV34" s="48">
        <f t="shared" si="21"/>
        <v>6.1346497639942266E-2</v>
      </c>
      <c r="AY34" s="2">
        <v>466514</v>
      </c>
      <c r="AZ34" s="35">
        <f t="shared" si="23"/>
        <v>2.796464700995771E-2</v>
      </c>
      <c r="BC34" s="2">
        <v>453823</v>
      </c>
      <c r="BD34" s="48">
        <f t="shared" si="25"/>
        <v>8.366584285492551E-2</v>
      </c>
      <c r="BG34" s="2">
        <v>418785</v>
      </c>
      <c r="BH34" s="35">
        <f t="shared" si="27"/>
        <v>8.1832671586925532E-2</v>
      </c>
      <c r="BK34" s="2">
        <v>387107</v>
      </c>
      <c r="BL34" s="48">
        <f t="shared" si="28"/>
        <v>9.3090303269893315E-2</v>
      </c>
      <c r="BO34" s="2">
        <v>354140</v>
      </c>
      <c r="BP34" s="48">
        <f t="shared" si="29"/>
        <v>7.162526099192057E-2</v>
      </c>
      <c r="BS34" s="2">
        <v>330470</v>
      </c>
      <c r="BT34" s="35">
        <f t="shared" si="30"/>
        <v>6.0245181755360644E-3</v>
      </c>
      <c r="BV34" s="77"/>
      <c r="BW34" s="82"/>
      <c r="BX34" s="2">
        <v>328491</v>
      </c>
      <c r="BY34" s="35">
        <f t="shared" si="31"/>
        <v>7.0233340066594208E-2</v>
      </c>
      <c r="CB34" s="2">
        <v>306934</v>
      </c>
      <c r="CC34" s="48">
        <f t="shared" si="33"/>
        <v>7.4006942306077406E-2</v>
      </c>
      <c r="CF34" s="2">
        <v>285784</v>
      </c>
      <c r="CG34" s="35">
        <f t="shared" si="35"/>
        <v>6.9767093649165668E-2</v>
      </c>
      <c r="CJ34" s="2">
        <v>267146</v>
      </c>
      <c r="CK34" s="35">
        <f t="shared" si="37"/>
        <v>8.2746321890325492E-2</v>
      </c>
      <c r="CN34" s="2">
        <v>246730</v>
      </c>
      <c r="CO34" s="35">
        <f t="shared" si="39"/>
        <v>9.5151646966394887E-2</v>
      </c>
      <c r="CR34" s="2">
        <v>225293</v>
      </c>
      <c r="CS34" s="35">
        <f t="shared" si="41"/>
        <v>0.10350114125057552</v>
      </c>
      <c r="CV34" s="2">
        <v>204162</v>
      </c>
      <c r="CW34" s="48">
        <f t="shared" si="43"/>
        <v>0.11855492184546601</v>
      </c>
      <c r="CZ34" s="2">
        <v>182523</v>
      </c>
      <c r="DA34" s="35">
        <f t="shared" si="45"/>
        <v>0.11401838356465377</v>
      </c>
      <c r="DD34" s="2">
        <v>163842</v>
      </c>
      <c r="DE34" s="48">
        <f t="shared" si="47"/>
        <v>0.12957090066736532</v>
      </c>
      <c r="DF34" s="23"/>
      <c r="DG34" s="23"/>
      <c r="DH34" s="23">
        <v>145048</v>
      </c>
      <c r="DI34" s="48">
        <f t="shared" si="49"/>
        <v>4.4412442396313256E-2</v>
      </c>
      <c r="DJ34" s="35"/>
      <c r="DK34" s="23"/>
      <c r="DL34" s="23">
        <v>138880</v>
      </c>
      <c r="DM34" s="35">
        <f t="shared" si="51"/>
        <v>3.5328497625632727E-2</v>
      </c>
      <c r="DO34" s="23"/>
      <c r="DP34" s="23">
        <v>134141</v>
      </c>
      <c r="DQ34" s="35">
        <f t="shared" si="52"/>
        <v>5.8871356061981572E-2</v>
      </c>
      <c r="DR34" s="9"/>
      <c r="DS34" s="9"/>
      <c r="DT34" s="36">
        <v>126683</v>
      </c>
      <c r="DU34" s="35">
        <f t="shared" si="69"/>
        <v>7.8869377118427453E-2</v>
      </c>
      <c r="DV34" s="25"/>
      <c r="DW34" s="23"/>
      <c r="DX34" s="23">
        <v>117422</v>
      </c>
      <c r="DY34" s="35">
        <f>SUM(DX34/EB34)-100%</f>
        <v>0.10692974104205355</v>
      </c>
      <c r="DZ34" s="23"/>
      <c r="EA34" s="37"/>
      <c r="EB34" s="23">
        <f>106079</f>
        <v>106079</v>
      </c>
      <c r="EC34" s="35">
        <f>SUM(EB34/EF34)-100%</f>
        <v>0.11606889223226413</v>
      </c>
      <c r="ED34" s="9"/>
      <c r="EE34" s="38"/>
      <c r="EF34" s="9">
        <v>95047</v>
      </c>
      <c r="EG34" s="38">
        <f>SUM(EF34/EJ34)-100%</f>
        <v>0.12765906960741269</v>
      </c>
      <c r="EH34" s="9"/>
      <c r="EI34" s="9"/>
      <c r="EJ34" s="9">
        <v>84287</v>
      </c>
      <c r="EK34" s="31"/>
    </row>
    <row r="35" spans="2:149" s="2" customFormat="1" x14ac:dyDescent="0.2">
      <c r="B35" s="39" t="s">
        <v>29</v>
      </c>
      <c r="C35" s="68">
        <f>214614+495172</f>
        <v>709786</v>
      </c>
      <c r="D35" s="48">
        <f>SUM(C35/G35)-100%</f>
        <v>3.0433072066408995E-2</v>
      </c>
      <c r="E35" s="68"/>
      <c r="F35" s="68"/>
      <c r="G35" s="68">
        <f>209355+479468</f>
        <v>688823</v>
      </c>
      <c r="H35" s="35">
        <f t="shared" si="1"/>
        <v>2.362369710785428E-2</v>
      </c>
      <c r="I35" s="68"/>
      <c r="J35" s="68"/>
      <c r="K35" s="68">
        <f>206257+466669</f>
        <v>672926</v>
      </c>
      <c r="L35" s="48">
        <f t="shared" si="3"/>
        <v>3.4413002141301385E-2</v>
      </c>
      <c r="M35" s="68"/>
      <c r="N35" s="68"/>
      <c r="O35" s="68">
        <f>202110+448429</f>
        <v>650539</v>
      </c>
      <c r="P35" s="40">
        <f t="shared" si="70"/>
        <v>2.7746707616086441E-2</v>
      </c>
      <c r="Q35" s="68"/>
      <c r="R35" s="68"/>
      <c r="S35" s="68">
        <f>197998+434978</f>
        <v>632976</v>
      </c>
      <c r="T35" s="40">
        <f t="shared" si="7"/>
        <v>4.4488997797084151E-2</v>
      </c>
      <c r="U35" s="68"/>
      <c r="V35" s="68"/>
      <c r="W35" s="68">
        <f>192117+413898</f>
        <v>606015</v>
      </c>
      <c r="X35" s="43">
        <f t="shared" si="9"/>
        <v>5.3887810680523396E-2</v>
      </c>
      <c r="Y35" s="68"/>
      <c r="Z35" s="68"/>
      <c r="AA35" s="68">
        <f>185643+389385</f>
        <v>575028</v>
      </c>
      <c r="AB35" s="43">
        <f t="shared" si="11"/>
        <v>5.1972214650423787E-2</v>
      </c>
      <c r="AC35" s="68"/>
      <c r="AD35" s="68"/>
      <c r="AE35" s="68">
        <f>180295+366324</f>
        <v>546619</v>
      </c>
      <c r="AF35" s="40">
        <f t="shared" si="13"/>
        <v>4.4315973887276705E-2</v>
      </c>
      <c r="AG35" s="68"/>
      <c r="AH35" s="68"/>
      <c r="AI35" s="68">
        <f>174907+348516</f>
        <v>523423</v>
      </c>
      <c r="AJ35" s="40">
        <f t="shared" si="15"/>
        <v>5.2989138634795374E-2</v>
      </c>
      <c r="AK35" s="68"/>
      <c r="AL35" s="68"/>
      <c r="AM35" s="68">
        <f>169194+327889</f>
        <v>497083</v>
      </c>
      <c r="AN35" s="40">
        <f t="shared" si="17"/>
        <v>6.8304172997693868E-2</v>
      </c>
      <c r="AO35" s="68"/>
      <c r="AP35" s="68"/>
      <c r="AQ35" s="68">
        <f>161635+303666</f>
        <v>465301</v>
      </c>
      <c r="AR35" s="43">
        <f t="shared" si="19"/>
        <v>9.5147984701382748E-2</v>
      </c>
      <c r="AS35" s="68"/>
      <c r="AT35" s="68"/>
      <c r="AU35" s="68">
        <f>153289+271586</f>
        <v>424875</v>
      </c>
      <c r="AV35" s="40">
        <f t="shared" si="21"/>
        <v>6.3194877146095951E-2</v>
      </c>
      <c r="AW35" s="68"/>
      <c r="AX35" s="68"/>
      <c r="AY35" s="68">
        <f>147033+252588</f>
        <v>399621</v>
      </c>
      <c r="AZ35" s="40">
        <f t="shared" si="23"/>
        <v>6.4875091599493784E-2</v>
      </c>
      <c r="BA35" s="68"/>
      <c r="BB35" s="68"/>
      <c r="BC35" s="68">
        <f>141034+234241</f>
        <v>375275</v>
      </c>
      <c r="BD35" s="40">
        <f t="shared" si="25"/>
        <v>7.0690845596836471E-2</v>
      </c>
      <c r="BE35" s="68"/>
      <c r="BF35" s="68"/>
      <c r="BG35" s="68">
        <f>134747+215751</f>
        <v>350498</v>
      </c>
      <c r="BH35" s="40">
        <f t="shared" si="27"/>
        <v>8.285678094655502E-2</v>
      </c>
      <c r="BI35" s="68"/>
      <c r="BJ35" s="68"/>
      <c r="BK35" s="68">
        <f>126419+197260</f>
        <v>323679</v>
      </c>
      <c r="BL35" s="43">
        <f t="shared" si="28"/>
        <v>9.9722078769264311E-2</v>
      </c>
      <c r="BM35" s="68"/>
      <c r="BN35" s="68"/>
      <c r="BO35" s="68">
        <f>175734+118594</f>
        <v>294328</v>
      </c>
      <c r="BP35" s="43">
        <f t="shared" si="29"/>
        <v>7.8199581655866268E-2</v>
      </c>
      <c r="BQ35" s="68"/>
      <c r="BR35" s="68"/>
      <c r="BS35" s="68">
        <f>163197+109784</f>
        <v>272981</v>
      </c>
      <c r="BT35" s="40">
        <f t="shared" si="30"/>
        <v>-2.1005028009094873E-2</v>
      </c>
      <c r="BU35" s="68"/>
      <c r="BV35" s="68"/>
      <c r="BW35" s="82"/>
      <c r="BX35" s="68">
        <f>113648+165190</f>
        <v>278838</v>
      </c>
      <c r="BY35" s="40">
        <f t="shared" si="31"/>
        <v>6.14878600306068E-2</v>
      </c>
      <c r="BZ35" s="68"/>
      <c r="CA35" s="68"/>
      <c r="CB35" s="68">
        <f>154917+107769</f>
        <v>262686</v>
      </c>
      <c r="CC35" s="40">
        <f t="shared" si="33"/>
        <v>7.475840172821524E-2</v>
      </c>
      <c r="CD35" s="68"/>
      <c r="CE35" s="68"/>
      <c r="CF35" s="68">
        <f>142872+101542</f>
        <v>244414</v>
      </c>
      <c r="CG35" s="40">
        <f t="shared" si="35"/>
        <v>8.4833178725349567E-2</v>
      </c>
      <c r="CH35" s="68"/>
      <c r="CI35" s="68"/>
      <c r="CJ35" s="68">
        <f>130842+94459</f>
        <v>225301</v>
      </c>
      <c r="CK35" s="43">
        <f t="shared" si="37"/>
        <v>9.6381907102362607E-2</v>
      </c>
      <c r="CL35" s="68"/>
      <c r="CM35" s="68"/>
      <c r="CN35" s="68">
        <f>118971+86524</f>
        <v>205495</v>
      </c>
      <c r="CO35" s="40">
        <f t="shared" si="39"/>
        <v>8.0546017657235014E-2</v>
      </c>
      <c r="CP35" s="68"/>
      <c r="CQ35" s="68"/>
      <c r="CR35" s="68">
        <f>109483+80694</f>
        <v>190177</v>
      </c>
      <c r="CS35" s="40">
        <f t="shared" si="41"/>
        <v>8.8454802486235273E-2</v>
      </c>
      <c r="CT35" s="68"/>
      <c r="CU35" s="68"/>
      <c r="CV35" s="68">
        <f>100709+74013</f>
        <v>174722</v>
      </c>
      <c r="CW35" s="43">
        <f t="shared" si="43"/>
        <v>9.3085089744311622E-2</v>
      </c>
      <c r="CX35" s="68"/>
      <c r="CY35" s="68"/>
      <c r="CZ35" s="68">
        <f>91973+67870</f>
        <v>159843</v>
      </c>
      <c r="DA35" s="40">
        <f t="shared" si="45"/>
        <v>9.2525255286864505E-2</v>
      </c>
      <c r="DB35" s="46"/>
      <c r="DC35" s="42"/>
      <c r="DD35" s="68">
        <f>84348+61958</f>
        <v>146306</v>
      </c>
      <c r="DE35" s="43">
        <f t="shared" si="47"/>
        <v>0.1075816647110035</v>
      </c>
      <c r="DF35" s="46"/>
      <c r="DG35" s="46"/>
      <c r="DH35" s="69">
        <f>76840+55255</f>
        <v>132095</v>
      </c>
      <c r="DI35" s="43">
        <f t="shared" si="49"/>
        <v>0.10435320575522722</v>
      </c>
      <c r="DJ35" s="46"/>
      <c r="DK35" s="46"/>
      <c r="DL35" s="68">
        <f>69430+50183</f>
        <v>119613</v>
      </c>
      <c r="DM35" s="40">
        <f t="shared" si="51"/>
        <v>8.3313710217907122E-2</v>
      </c>
      <c r="DN35" s="41"/>
      <c r="DO35" s="41"/>
      <c r="DP35" s="41">
        <f>63663+46751</f>
        <v>110414</v>
      </c>
      <c r="DQ35" s="40">
        <f t="shared" si="52"/>
        <v>0.10751792968554086</v>
      </c>
      <c r="DR35" s="41"/>
      <c r="DS35" s="41"/>
      <c r="DT35" s="42">
        <f>56967+42728</f>
        <v>99695</v>
      </c>
      <c r="DU35" s="43">
        <f t="shared" si="69"/>
        <v>0.1131643590888789</v>
      </c>
      <c r="DV35" s="44"/>
      <c r="DW35" s="45"/>
      <c r="DX35" s="44">
        <f>50462+39098</f>
        <v>89560</v>
      </c>
      <c r="DY35" s="40">
        <f>SUM(DX35/EB35)-100%</f>
        <v>8.5588916229287548E-2</v>
      </c>
      <c r="DZ35" s="44"/>
      <c r="EA35" s="45"/>
      <c r="EB35" s="44">
        <f>45743+36756</f>
        <v>82499</v>
      </c>
      <c r="EC35" s="40">
        <f t="shared" ref="EC35:EC37" si="71">SUM(EB35/EF35)-100%</f>
        <v>0.14862719982178652</v>
      </c>
      <c r="ED35" s="41"/>
      <c r="EE35" s="46"/>
      <c r="EF35" s="41">
        <f>38643+33181</f>
        <v>71824</v>
      </c>
      <c r="EG35" s="46">
        <f t="shared" ref="EG35:EG37" si="72">SUM(EF35/EJ35)-100%</f>
        <v>0.12673935210604759</v>
      </c>
      <c r="EH35" s="41"/>
      <c r="EI35" s="41"/>
      <c r="EJ35" s="41">
        <f>34186+29559</f>
        <v>63745</v>
      </c>
      <c r="EK35" s="47"/>
    </row>
    <row r="36" spans="2:149" s="2" customFormat="1" x14ac:dyDescent="0.2">
      <c r="B36" s="34" t="s">
        <v>28</v>
      </c>
      <c r="C36" s="29">
        <f>C34-C35</f>
        <v>46143</v>
      </c>
      <c r="D36" s="48">
        <f>SUM(C36/G36)-100%</f>
        <v>-2.6334114072292247E-2</v>
      </c>
      <c r="E36" s="29"/>
      <c r="F36" s="29"/>
      <c r="G36" s="29">
        <f>G34-G35</f>
        <v>47391</v>
      </c>
      <c r="H36" s="35">
        <f t="shared" si="1"/>
        <v>0.18308909803529971</v>
      </c>
      <c r="I36" s="29"/>
      <c r="J36" s="29"/>
      <c r="K36" s="29">
        <f>K34-K35</f>
        <v>40057</v>
      </c>
      <c r="L36" s="48">
        <f t="shared" si="3"/>
        <v>6.7449412940301379E-4</v>
      </c>
      <c r="M36" s="29"/>
      <c r="N36" s="29"/>
      <c r="O36" s="29">
        <f>O34-O35</f>
        <v>40030</v>
      </c>
      <c r="P36" s="35">
        <f t="shared" si="70"/>
        <v>1.9015859277550007E-2</v>
      </c>
      <c r="Q36" s="29"/>
      <c r="R36" s="29"/>
      <c r="S36" s="29">
        <f>S34-S35</f>
        <v>39283</v>
      </c>
      <c r="T36" s="48">
        <f t="shared" si="7"/>
        <v>-9.7689268651231176E-2</v>
      </c>
      <c r="U36" s="29"/>
      <c r="V36" s="29"/>
      <c r="W36" s="29">
        <f>W34-W35</f>
        <v>43536</v>
      </c>
      <c r="X36" s="35">
        <f t="shared" si="9"/>
        <v>-5.2370380044403864E-2</v>
      </c>
      <c r="Y36" s="29"/>
      <c r="Z36" s="29"/>
      <c r="AA36" s="29">
        <f>AA34-AA35</f>
        <v>45942</v>
      </c>
      <c r="AB36" s="48">
        <f t="shared" si="11"/>
        <v>-7.345111326234266E-2</v>
      </c>
      <c r="AC36" s="29"/>
      <c r="AD36" s="29"/>
      <c r="AE36" s="29">
        <f>AE34-AE35</f>
        <v>49584</v>
      </c>
      <c r="AF36" s="35">
        <f t="shared" si="13"/>
        <v>8.3172343670563365E-3</v>
      </c>
      <c r="AG36" s="29"/>
      <c r="AH36" s="29"/>
      <c r="AI36" s="29">
        <f>AI34-AI35</f>
        <v>49175</v>
      </c>
      <c r="AJ36" s="35">
        <f t="shared" si="15"/>
        <v>-4.8968224805152061E-2</v>
      </c>
      <c r="AK36" s="29"/>
      <c r="AL36" s="29"/>
      <c r="AM36" s="29">
        <f>AM34-AM35</f>
        <v>51707</v>
      </c>
      <c r="AN36" s="35">
        <f t="shared" si="17"/>
        <v>-8.6287329916946431E-2</v>
      </c>
      <c r="AO36" s="29"/>
      <c r="AP36" s="29"/>
      <c r="AQ36" s="29">
        <f>AQ34-AQ35</f>
        <v>56590</v>
      </c>
      <c r="AR36" s="48">
        <f t="shared" si="19"/>
        <v>-0.19454012354464967</v>
      </c>
      <c r="AS36" s="29"/>
      <c r="AT36" s="29"/>
      <c r="AU36" s="29">
        <f>AU34-AU35</f>
        <v>70258</v>
      </c>
      <c r="AV36" s="35">
        <f t="shared" si="21"/>
        <v>5.0304217182664868E-2</v>
      </c>
      <c r="AW36" s="29"/>
      <c r="AX36" s="29"/>
      <c r="AY36" s="29">
        <f>AY34-AY35</f>
        <v>66893</v>
      </c>
      <c r="AZ36" s="48">
        <f t="shared" si="23"/>
        <v>-0.14838060803585074</v>
      </c>
      <c r="BA36" s="29"/>
      <c r="BB36" s="29"/>
      <c r="BC36" s="29">
        <f>BC34-BC35</f>
        <v>78548</v>
      </c>
      <c r="BD36" s="35">
        <f t="shared" si="25"/>
        <v>0.15026286115951781</v>
      </c>
      <c r="BE36" s="29"/>
      <c r="BF36" s="29"/>
      <c r="BG36" s="29">
        <f>BG34-BG35</f>
        <v>68287</v>
      </c>
      <c r="BH36" s="35">
        <f t="shared" si="27"/>
        <v>7.6606546004919007E-2</v>
      </c>
      <c r="BI36" s="29"/>
      <c r="BJ36" s="29"/>
      <c r="BK36" s="29">
        <f>BK34-BK35</f>
        <v>63428</v>
      </c>
      <c r="BL36" s="35">
        <f t="shared" si="28"/>
        <v>6.0456095766735718E-2</v>
      </c>
      <c r="BM36" s="29"/>
      <c r="BN36" s="29"/>
      <c r="BO36" s="29">
        <f>BO34-BO35</f>
        <v>59812</v>
      </c>
      <c r="BP36" s="48">
        <f t="shared" si="29"/>
        <v>4.0407730174468082E-2</v>
      </c>
      <c r="BQ36" s="29"/>
      <c r="BR36" s="29"/>
      <c r="BS36" s="29">
        <f>BS34-BS35</f>
        <v>57489</v>
      </c>
      <c r="BT36" s="35">
        <f t="shared" si="30"/>
        <v>0.15781523774998485</v>
      </c>
      <c r="BU36" s="29"/>
      <c r="BV36" s="29"/>
      <c r="BW36" s="81"/>
      <c r="BX36" s="29">
        <f>BX34-BX35</f>
        <v>49653</v>
      </c>
      <c r="BY36" s="35">
        <f t="shared" si="31"/>
        <v>0.12215241366841445</v>
      </c>
      <c r="BZ36" s="29"/>
      <c r="CA36" s="29"/>
      <c r="CB36" s="29">
        <f>CB34-CB35</f>
        <v>44248</v>
      </c>
      <c r="CC36" s="35">
        <f t="shared" si="33"/>
        <v>6.9567319313512233E-2</v>
      </c>
      <c r="CD36" s="29"/>
      <c r="CE36" s="29"/>
      <c r="CF36" s="29">
        <f>CF34-CF35</f>
        <v>41370</v>
      </c>
      <c r="CG36" s="48">
        <f t="shared" si="35"/>
        <v>-1.1351415939777731E-2</v>
      </c>
      <c r="CH36" s="29"/>
      <c r="CI36" s="29"/>
      <c r="CJ36" s="29">
        <f>CJ34-CJ35</f>
        <v>41845</v>
      </c>
      <c r="CK36" s="48">
        <f t="shared" si="37"/>
        <v>1.4793258154480515E-2</v>
      </c>
      <c r="CL36" s="29"/>
      <c r="CM36" s="29"/>
      <c r="CN36" s="29">
        <f>CN34-CN35</f>
        <v>41235</v>
      </c>
      <c r="CO36" s="48">
        <f t="shared" si="39"/>
        <v>0.17425105365075755</v>
      </c>
      <c r="CP36" s="29"/>
      <c r="CQ36" s="29"/>
      <c r="CR36" s="29">
        <f>CR34-CR35</f>
        <v>35116</v>
      </c>
      <c r="CS36" s="48">
        <f t="shared" si="41"/>
        <v>0.19279891304347818</v>
      </c>
      <c r="CT36" s="29"/>
      <c r="CU36" s="29"/>
      <c r="CV36" s="29">
        <f>CV34-CV35</f>
        <v>29440</v>
      </c>
      <c r="CW36" s="35">
        <f t="shared" si="43"/>
        <v>0.29805996472663132</v>
      </c>
      <c r="CX36" s="29"/>
      <c r="CY36" s="29"/>
      <c r="CZ36" s="29">
        <f>CZ34-CZ35</f>
        <v>22680</v>
      </c>
      <c r="DA36" s="48">
        <f t="shared" si="45"/>
        <v>0.2933394160583942</v>
      </c>
      <c r="DB36" s="29"/>
      <c r="DC36" s="29"/>
      <c r="DD36" s="29">
        <f>DD34-DD35</f>
        <v>17536</v>
      </c>
      <c r="DE36" s="35">
        <f t="shared" si="47"/>
        <v>0.35381764842121521</v>
      </c>
      <c r="DF36" s="29"/>
      <c r="DG36" s="29"/>
      <c r="DH36" s="29">
        <f>DH34-DH35</f>
        <v>12953</v>
      </c>
      <c r="DI36" s="48">
        <f t="shared" si="49"/>
        <v>-0.32771059324233143</v>
      </c>
      <c r="DJ36" s="29"/>
      <c r="DK36" s="29"/>
      <c r="DL36" s="29">
        <f>DL34-DL35</f>
        <v>19267</v>
      </c>
      <c r="DM36" s="48">
        <f t="shared" si="51"/>
        <v>-0.18797150925106421</v>
      </c>
      <c r="DO36" s="29"/>
      <c r="DP36" s="29">
        <f>DP34-DP35</f>
        <v>23727</v>
      </c>
      <c r="DQ36" s="48">
        <f t="shared" si="52"/>
        <v>-0.12083148065807026</v>
      </c>
      <c r="DR36" s="9"/>
      <c r="DS36" s="9"/>
      <c r="DT36" s="29">
        <f>DT34-DT35</f>
        <v>26988</v>
      </c>
      <c r="DU36" s="48">
        <f t="shared" si="69"/>
        <v>-3.1368889526954269E-2</v>
      </c>
      <c r="DV36" s="23"/>
      <c r="DW36" s="37"/>
      <c r="DX36" s="29">
        <f>DX34-DX35</f>
        <v>27862</v>
      </c>
      <c r="DY36" s="35">
        <f>SUM(DX36/EB36)-100%</f>
        <v>0.18159457167090753</v>
      </c>
      <c r="DZ36" s="23"/>
      <c r="EA36" s="37"/>
      <c r="EB36" s="23">
        <f>EB34-EB35</f>
        <v>23580</v>
      </c>
      <c r="EC36" s="48">
        <f t="shared" si="71"/>
        <v>1.5372690866813032E-2</v>
      </c>
      <c r="ED36" s="9"/>
      <c r="EE36" s="38"/>
      <c r="EF36" s="9">
        <f>EF34-EF35</f>
        <v>23223</v>
      </c>
      <c r="EG36" s="38">
        <f t="shared" si="72"/>
        <v>0.13051309512218867</v>
      </c>
      <c r="EH36" s="9"/>
      <c r="EI36" s="9"/>
      <c r="EJ36" s="9">
        <f>EJ34-EJ35</f>
        <v>20542</v>
      </c>
      <c r="EK36" s="31"/>
    </row>
    <row r="37" spans="2:149" s="2" customFormat="1" x14ac:dyDescent="0.2">
      <c r="B37" s="136" t="s">
        <v>40</v>
      </c>
      <c r="C37" s="79" t="s">
        <v>40</v>
      </c>
      <c r="D37" s="79"/>
      <c r="E37" s="79"/>
      <c r="F37" s="79"/>
      <c r="G37" s="79" t="s">
        <v>40</v>
      </c>
      <c r="H37" s="79"/>
      <c r="I37" s="79"/>
      <c r="J37" s="79"/>
      <c r="K37" s="79" t="s">
        <v>40</v>
      </c>
      <c r="L37" s="79"/>
      <c r="M37" s="79"/>
      <c r="N37" s="79"/>
      <c r="O37" s="79" t="s">
        <v>40</v>
      </c>
      <c r="P37" s="79"/>
      <c r="Q37" s="79"/>
      <c r="R37" s="79"/>
      <c r="S37" s="79" t="s">
        <v>40</v>
      </c>
      <c r="T37" s="79"/>
      <c r="U37" s="79"/>
      <c r="V37" s="79"/>
      <c r="W37" s="79" t="s">
        <v>40</v>
      </c>
      <c r="X37" s="79"/>
      <c r="Y37" s="79"/>
      <c r="Z37" s="79"/>
      <c r="AA37" s="79" t="s">
        <v>40</v>
      </c>
      <c r="AB37" s="79"/>
      <c r="AC37" s="79"/>
      <c r="AD37" s="79"/>
      <c r="AE37" s="79" t="s">
        <v>40</v>
      </c>
      <c r="AF37" s="79"/>
      <c r="AG37" s="79"/>
      <c r="AH37" s="79"/>
      <c r="AI37" s="79" t="s">
        <v>40</v>
      </c>
      <c r="AJ37" s="79"/>
      <c r="AK37" s="79"/>
      <c r="AL37" s="79"/>
      <c r="AM37" s="79" t="s">
        <v>40</v>
      </c>
      <c r="AN37" s="79"/>
      <c r="AO37" s="79"/>
      <c r="AP37" s="79"/>
      <c r="AQ37" s="79" t="s">
        <v>40</v>
      </c>
      <c r="AR37" s="79"/>
      <c r="AS37" s="79"/>
      <c r="AT37" s="79"/>
      <c r="AU37" s="79" t="s">
        <v>40</v>
      </c>
      <c r="AV37" s="79"/>
      <c r="AW37" s="79"/>
      <c r="AX37" s="79"/>
      <c r="AY37" s="79" t="s">
        <v>40</v>
      </c>
      <c r="AZ37" s="79"/>
      <c r="BA37" s="79"/>
      <c r="BB37" s="79"/>
      <c r="BC37" s="79" t="s">
        <v>40</v>
      </c>
      <c r="BD37" s="79"/>
      <c r="BE37" s="79"/>
      <c r="BF37" s="79"/>
      <c r="BG37" s="79" t="s">
        <v>40</v>
      </c>
      <c r="BH37" s="79"/>
      <c r="BI37" s="79"/>
      <c r="BJ37" s="79"/>
      <c r="BK37" s="79" t="s">
        <v>40</v>
      </c>
      <c r="BL37" s="79"/>
      <c r="BM37" s="79"/>
      <c r="BN37" s="79"/>
      <c r="BO37" s="79" t="s">
        <v>40</v>
      </c>
      <c r="BP37" s="79"/>
      <c r="BQ37" s="79"/>
      <c r="BR37" s="79"/>
      <c r="BS37" s="79" t="s">
        <v>40</v>
      </c>
      <c r="BT37" s="79" t="s">
        <v>40</v>
      </c>
      <c r="BU37" s="68"/>
      <c r="BV37" s="78"/>
      <c r="BW37" s="82"/>
      <c r="BX37" s="68">
        <v>3738</v>
      </c>
      <c r="BY37" s="43">
        <f t="shared" si="31"/>
        <v>2.0753686510103675E-2</v>
      </c>
      <c r="BZ37" s="68"/>
      <c r="CA37" s="68"/>
      <c r="CB37" s="68">
        <v>3662</v>
      </c>
      <c r="CC37" s="40">
        <f t="shared" si="33"/>
        <v>2.6345291479820565E-2</v>
      </c>
      <c r="CD37" s="68"/>
      <c r="CE37" s="68"/>
      <c r="CF37" s="68">
        <v>3568</v>
      </c>
      <c r="CG37" s="40">
        <f t="shared" si="35"/>
        <v>9.0497737556560764E-3</v>
      </c>
      <c r="CH37" s="68"/>
      <c r="CI37" s="68"/>
      <c r="CJ37" s="68">
        <v>3536</v>
      </c>
      <c r="CK37" s="43">
        <f t="shared" si="37"/>
        <v>7.9817559863168963E-3</v>
      </c>
      <c r="CL37" s="68"/>
      <c r="CM37" s="68"/>
      <c r="CN37" s="68">
        <v>3508</v>
      </c>
      <c r="CO37" s="40">
        <f t="shared" si="39"/>
        <v>1.9767441860465196E-2</v>
      </c>
      <c r="CP37" s="68"/>
      <c r="CQ37" s="68"/>
      <c r="CR37" s="68">
        <v>3440</v>
      </c>
      <c r="CS37" s="43">
        <f t="shared" si="41"/>
        <v>1.8052678307191483E-2</v>
      </c>
      <c r="CT37" s="68"/>
      <c r="CU37" s="68"/>
      <c r="CV37" s="68">
        <v>3379</v>
      </c>
      <c r="CW37" s="43">
        <f t="shared" si="43"/>
        <v>2.6427703523693724E-2</v>
      </c>
      <c r="CX37" s="68"/>
      <c r="CY37" s="68"/>
      <c r="CZ37" s="68">
        <v>3292</v>
      </c>
      <c r="DA37" s="43">
        <f t="shared" si="45"/>
        <v>3.0359937402191006E-2</v>
      </c>
      <c r="DB37" s="46"/>
      <c r="DC37" s="46"/>
      <c r="DD37" s="68">
        <v>3195</v>
      </c>
      <c r="DE37" s="43">
        <f t="shared" si="47"/>
        <v>4.2414355628058731E-2</v>
      </c>
      <c r="DF37" s="46"/>
      <c r="DG37" s="46"/>
      <c r="DH37" s="68">
        <v>3065</v>
      </c>
      <c r="DI37" s="43">
        <f t="shared" si="49"/>
        <v>6.9434752267969246E-2</v>
      </c>
      <c r="DJ37" s="46"/>
      <c r="DK37" s="46"/>
      <c r="DL37" s="68">
        <v>2866</v>
      </c>
      <c r="DM37" s="43">
        <f t="shared" si="51"/>
        <v>7.5422138836773067E-2</v>
      </c>
      <c r="DN37" s="41"/>
      <c r="DO37" s="41"/>
      <c r="DP37" s="41">
        <v>2665</v>
      </c>
      <c r="DQ37" s="43">
        <f t="shared" si="52"/>
        <v>9.7159324825030868E-2</v>
      </c>
      <c r="DR37" s="41"/>
      <c r="DS37" s="41"/>
      <c r="DT37" s="42">
        <v>2429</v>
      </c>
      <c r="DU37" s="40">
        <f t="shared" si="69"/>
        <v>0.127669452181987</v>
      </c>
      <c r="DV37" s="44"/>
      <c r="DW37" s="45"/>
      <c r="DX37" s="44">
        <v>2154</v>
      </c>
      <c r="DY37" s="43">
        <f>SUM(DX37/EB37)-100%</f>
        <v>0.11664074650077771</v>
      </c>
      <c r="DZ37" s="44"/>
      <c r="EA37" s="45"/>
      <c r="EB37" s="44">
        <v>1929</v>
      </c>
      <c r="EC37" s="40">
        <f t="shared" si="71"/>
        <v>0.16626360338573165</v>
      </c>
      <c r="ED37" s="41"/>
      <c r="EE37" s="46"/>
      <c r="EF37" s="41">
        <v>1654</v>
      </c>
      <c r="EG37" s="46">
        <f t="shared" si="72"/>
        <v>9.1749174917491683E-2</v>
      </c>
      <c r="EH37" s="41"/>
      <c r="EI37" s="41"/>
      <c r="EJ37" s="41">
        <v>1515</v>
      </c>
      <c r="EK37" s="47"/>
    </row>
    <row r="38" spans="2:149" x14ac:dyDescent="0.2">
      <c r="B38" s="17" t="s">
        <v>33</v>
      </c>
      <c r="C38">
        <v>214614</v>
      </c>
      <c r="D38" s="35">
        <f>SUM(C38/G38)-100%</f>
        <v>2.5120011463781511E-2</v>
      </c>
      <c r="G38">
        <v>209355</v>
      </c>
      <c r="H38" s="48">
        <f>SUM(G38/K38)-100%</f>
        <v>1.5020096287641227E-2</v>
      </c>
      <c r="K38">
        <v>206257</v>
      </c>
      <c r="L38" s="48">
        <f>SUM(K38/O38)-100%</f>
        <v>2.0518529513631201E-2</v>
      </c>
      <c r="O38">
        <v>202110</v>
      </c>
      <c r="P38" s="48">
        <f>SUM(O38/S38)-100%</f>
        <v>2.0767886544308611E-2</v>
      </c>
      <c r="S38">
        <v>197998</v>
      </c>
      <c r="T38" s="48">
        <f>SUM(S38/W38)-100%</f>
        <v>3.0611554417360187E-2</v>
      </c>
      <c r="W38">
        <v>192117</v>
      </c>
      <c r="X38" s="35">
        <f>SUM(W38/AA38)-100%</f>
        <v>3.4873386015093377E-2</v>
      </c>
      <c r="AA38">
        <v>185643</v>
      </c>
      <c r="AB38" s="48">
        <f>SUM(AA38/AE38)-100%</f>
        <v>2.9662497573421431E-2</v>
      </c>
      <c r="AE38">
        <v>180295</v>
      </c>
      <c r="AF38" s="48">
        <f>SUM(AE38/AI38)-100%</f>
        <v>3.080494205492057E-2</v>
      </c>
      <c r="AI38">
        <v>174907</v>
      </c>
      <c r="AJ38" s="48">
        <f>SUM(AI38/AM38)-100%</f>
        <v>3.3765972788633247E-2</v>
      </c>
      <c r="AM38">
        <v>169194</v>
      </c>
      <c r="AN38" s="48">
        <f>SUM(AM38/AQ38)-100%</f>
        <v>4.6765861354285843E-2</v>
      </c>
      <c r="AQ38">
        <v>161635</v>
      </c>
      <c r="AR38" s="35">
        <f>SUM(AQ38/AU38)-100%</f>
        <v>5.4446176829387571E-2</v>
      </c>
      <c r="AU38">
        <v>153289</v>
      </c>
      <c r="AV38" s="48">
        <f>SUM(AU38/AY38)-100%</f>
        <v>4.2548271476471333E-2</v>
      </c>
      <c r="AY38">
        <v>147033</v>
      </c>
      <c r="AZ38" s="35">
        <f>SUM(AY38/BC38)-100%</f>
        <v>4.2535842420976522E-2</v>
      </c>
      <c r="BC38">
        <v>141034</v>
      </c>
      <c r="BD38" s="48">
        <f>SUM(BC38/BG38)-100%</f>
        <v>2.3862588658918105E-2</v>
      </c>
      <c r="BG38">
        <v>137747</v>
      </c>
      <c r="BH38" s="35">
        <f>SUM(BG38/BK38)-100%</f>
        <v>8.9606783790411315E-2</v>
      </c>
      <c r="BK38">
        <f>126419</f>
        <v>126419</v>
      </c>
      <c r="BL38" s="48">
        <f>SUM(BK38/BO38)-100%</f>
        <v>6.5981415585948611E-2</v>
      </c>
      <c r="BO38">
        <v>118594</v>
      </c>
      <c r="BP38" s="35">
        <f>SUM(BO38/BS38)-100%</f>
        <v>8.024848793995476E-2</v>
      </c>
      <c r="BS38">
        <v>109784</v>
      </c>
      <c r="BT38" s="48">
        <f>SUM(BS38/BX38)-100%</f>
        <v>-3.399971842883287E-2</v>
      </c>
      <c r="BW38" s="82"/>
      <c r="BX38">
        <v>113648</v>
      </c>
      <c r="BY38" s="48">
        <f t="shared" si="31"/>
        <v>5.455186556430891E-2</v>
      </c>
      <c r="CB38">
        <v>107769</v>
      </c>
      <c r="CC38" s="48">
        <f t="shared" si="33"/>
        <v>6.132437808985447E-2</v>
      </c>
      <c r="CF38">
        <v>101542</v>
      </c>
      <c r="CG38" s="48">
        <f t="shared" si="35"/>
        <v>7.4984914089710974E-2</v>
      </c>
      <c r="CJ38">
        <v>94459</v>
      </c>
      <c r="CK38" s="35">
        <f t="shared" si="37"/>
        <v>9.1708658869215531E-2</v>
      </c>
      <c r="CN38">
        <v>86524</v>
      </c>
      <c r="CO38" s="48">
        <f t="shared" si="39"/>
        <v>7.2248246461942722E-2</v>
      </c>
      <c r="CR38">
        <v>80694</v>
      </c>
      <c r="CS38" s="48">
        <f t="shared" si="41"/>
        <v>9.0267925904908619E-2</v>
      </c>
      <c r="CV38">
        <v>74013</v>
      </c>
      <c r="CW38" s="48">
        <f t="shared" si="43"/>
        <v>9.0511271548548766E-2</v>
      </c>
      <c r="CZ38">
        <v>67870</v>
      </c>
      <c r="DA38" s="48">
        <f t="shared" si="45"/>
        <v>9.5419477710707357E-2</v>
      </c>
      <c r="DD38">
        <v>61958</v>
      </c>
      <c r="DE38" s="35">
        <f>SUM(DD38/DH38)-100%</f>
        <v>0.12131028866165949</v>
      </c>
      <c r="DH38">
        <v>55255</v>
      </c>
      <c r="DI38" s="35">
        <f>SUM(DH38/DL38)-100%</f>
        <v>0.10205831903945106</v>
      </c>
      <c r="DJ38" s="9"/>
      <c r="DK38" s="9"/>
      <c r="DL38" s="9">
        <v>50138</v>
      </c>
      <c r="DM38" s="48">
        <f>SUM(DL38/DP38)-100%</f>
        <v>8.1585986711536718E-2</v>
      </c>
      <c r="DN38" s="2"/>
      <c r="DO38" s="9"/>
      <c r="DP38" s="9">
        <v>46356</v>
      </c>
      <c r="DQ38" s="48">
        <f>SUM(DP38/DT38)-100%</f>
        <v>8.4909193035012098E-2</v>
      </c>
      <c r="DR38" s="9"/>
      <c r="DS38" s="9"/>
      <c r="DT38" s="9">
        <v>42728</v>
      </c>
      <c r="DU38" s="35">
        <f t="shared" si="69"/>
        <v>9.2843623714768064E-2</v>
      </c>
      <c r="DV38" s="9"/>
      <c r="DW38" s="9"/>
      <c r="DX38" s="9">
        <v>39098</v>
      </c>
      <c r="DY38" s="48">
        <f>SUM(DX38/EB38)-100%</f>
        <v>6.3717488301229697E-2</v>
      </c>
      <c r="DZ38" s="9"/>
      <c r="EA38" s="38"/>
      <c r="EB38" s="9">
        <v>36756</v>
      </c>
      <c r="EC38" s="48">
        <f>SUM(EB38/EF38)-100%</f>
        <v>0.10770899885480079</v>
      </c>
      <c r="ED38" s="9"/>
      <c r="EE38" s="38"/>
      <c r="EF38" s="9">
        <v>33182</v>
      </c>
      <c r="EG38" s="35">
        <f>SUM(EF38/EJ38)-100%</f>
        <v>0.12256842247707977</v>
      </c>
      <c r="EH38" s="9"/>
      <c r="EI38" s="6"/>
      <c r="EJ38" s="6">
        <v>29559</v>
      </c>
      <c r="EK38" s="16"/>
    </row>
    <row r="39" spans="2:149" ht="17" thickBot="1" x14ac:dyDescent="0.25">
      <c r="B39" s="56" t="s">
        <v>34</v>
      </c>
      <c r="C39" s="55">
        <f>C38/C35</f>
        <v>0.30236437461432036</v>
      </c>
      <c r="D39" s="134"/>
      <c r="E39" s="134"/>
      <c r="F39" s="134"/>
      <c r="G39" s="55">
        <f>G38/G35</f>
        <v>0.30393148893111871</v>
      </c>
      <c r="H39" s="134"/>
      <c r="I39" s="134"/>
      <c r="J39" s="134"/>
      <c r="K39" s="55">
        <f>K38/K35</f>
        <v>0.30650769921209764</v>
      </c>
      <c r="L39" s="134"/>
      <c r="M39" s="134"/>
      <c r="N39" s="134"/>
      <c r="O39" s="55">
        <f>O38/O35</f>
        <v>0.31068083543031239</v>
      </c>
      <c r="P39" s="134"/>
      <c r="Q39" s="134"/>
      <c r="R39" s="134"/>
      <c r="S39" s="55">
        <f>S38/S35</f>
        <v>0.31280490887490203</v>
      </c>
      <c r="T39" s="134"/>
      <c r="U39" s="134"/>
      <c r="V39" s="134"/>
      <c r="W39" s="55">
        <f>W38/W35</f>
        <v>0.31701690552214057</v>
      </c>
      <c r="X39" s="134"/>
      <c r="Y39" s="134"/>
      <c r="Z39" s="134"/>
      <c r="AA39" s="55">
        <f>AA38/AA35</f>
        <v>0.32284167031866273</v>
      </c>
      <c r="AB39" s="134"/>
      <c r="AC39" s="134"/>
      <c r="AD39" s="134"/>
      <c r="AE39" s="55">
        <f>AE38/AE35</f>
        <v>0.32983668697941343</v>
      </c>
      <c r="AF39" s="134"/>
      <c r="AG39" s="134"/>
      <c r="AH39" s="134"/>
      <c r="AI39" s="55">
        <f>AI38/AI35</f>
        <v>0.33415994329633969</v>
      </c>
      <c r="AJ39" s="130"/>
      <c r="AK39" s="130"/>
      <c r="AL39" s="130"/>
      <c r="AM39" s="55">
        <f>AM38/AM35</f>
        <v>0.34037374040150237</v>
      </c>
      <c r="AN39" s="59"/>
      <c r="AO39" s="59"/>
      <c r="AP39" s="59"/>
      <c r="AQ39" s="55">
        <f>AQ38/AQ35</f>
        <v>0.34737728910963012</v>
      </c>
      <c r="AR39" s="59"/>
      <c r="AS39" s="59"/>
      <c r="AT39" s="59"/>
      <c r="AU39" s="55">
        <f>AU38/AU35</f>
        <v>0.36078611356281259</v>
      </c>
      <c r="AV39" s="98"/>
      <c r="AW39" s="98"/>
      <c r="AX39" s="98"/>
      <c r="AY39" s="55">
        <f>AY38/AY35</f>
        <v>0.36793111473120782</v>
      </c>
      <c r="AZ39" s="98"/>
      <c r="BA39" s="98"/>
      <c r="BB39" s="98"/>
      <c r="BC39" s="58">
        <f>BC38/BC35</f>
        <v>0.37581506894943706</v>
      </c>
      <c r="BD39" s="71"/>
      <c r="BE39" s="71"/>
      <c r="BF39" s="71"/>
      <c r="BG39" s="67">
        <f>BG38/BG35</f>
        <v>0.39300366906515871</v>
      </c>
      <c r="BH39" s="71"/>
      <c r="BI39" s="71"/>
      <c r="BJ39" s="71"/>
      <c r="BK39" s="58">
        <f>BK38/BK35</f>
        <v>0.39056905143676296</v>
      </c>
      <c r="BL39" s="71"/>
      <c r="BM39" s="71"/>
      <c r="BN39" s="71"/>
      <c r="BO39" s="67">
        <f>BO38/BO35</f>
        <v>0.40293142344595145</v>
      </c>
      <c r="BP39" s="71"/>
      <c r="BQ39" s="71"/>
      <c r="BR39" s="71"/>
      <c r="BS39" s="58">
        <f>BS38/BS35</f>
        <v>0.40216718379667449</v>
      </c>
      <c r="BT39" s="71"/>
      <c r="BU39" s="71"/>
      <c r="BV39" s="71"/>
      <c r="BW39" s="83"/>
      <c r="BX39" s="58">
        <f>BX38/BX35</f>
        <v>0.40757715949762946</v>
      </c>
      <c r="BY39" s="71"/>
      <c r="BZ39" s="71"/>
      <c r="CA39" s="71"/>
      <c r="CB39" s="58">
        <f>CB38/CB35</f>
        <v>0.41025787442041067</v>
      </c>
      <c r="CC39" s="71"/>
      <c r="CD39" s="71"/>
      <c r="CE39" s="71"/>
      <c r="CF39" s="58">
        <f>CF38/CF35</f>
        <v>0.41545083342198075</v>
      </c>
      <c r="CG39" s="71"/>
      <c r="CH39" s="71"/>
      <c r="CI39" s="71"/>
      <c r="CJ39" s="58">
        <f>CJ38/CJ35</f>
        <v>0.41925690520681225</v>
      </c>
      <c r="CK39" s="71"/>
      <c r="CL39" s="71"/>
      <c r="CM39" s="71"/>
      <c r="CN39" s="58">
        <f>CN38/CN35</f>
        <v>0.42105160709506312</v>
      </c>
      <c r="CO39" s="71"/>
      <c r="CP39" s="71"/>
      <c r="CQ39" s="71"/>
      <c r="CR39" s="67">
        <f>CR38/CR35</f>
        <v>0.42430998490879551</v>
      </c>
      <c r="CS39" s="71"/>
      <c r="CT39" s="71"/>
      <c r="CU39" s="71"/>
      <c r="CV39" s="58">
        <f>CV38/CV35</f>
        <v>0.42360435434576071</v>
      </c>
      <c r="CW39" s="71"/>
      <c r="CX39" s="71"/>
      <c r="CY39" s="71"/>
      <c r="CZ39" s="67">
        <f>CZ38/CZ35</f>
        <v>0.42460414281513736</v>
      </c>
      <c r="DA39" s="59"/>
      <c r="DB39" s="59"/>
      <c r="DC39" s="59"/>
      <c r="DD39" s="67">
        <f>DD38/DD35</f>
        <v>0.4234822905417413</v>
      </c>
      <c r="DE39" s="59"/>
      <c r="DF39" s="59"/>
      <c r="DG39" s="59"/>
      <c r="DH39" s="58">
        <f>DH38/DH35</f>
        <v>0.41829743745031983</v>
      </c>
      <c r="DI39" s="59"/>
      <c r="DJ39" s="59"/>
      <c r="DK39" s="59"/>
      <c r="DL39" s="58">
        <f>DL38/DL35</f>
        <v>0.41916848503089127</v>
      </c>
      <c r="DM39" s="59"/>
      <c r="DN39" s="59"/>
      <c r="DO39" s="59"/>
      <c r="DP39" s="58">
        <f>DP38/DP35</f>
        <v>0.41983806401362145</v>
      </c>
      <c r="DQ39" s="59"/>
      <c r="DR39" s="59"/>
      <c r="DS39" s="59"/>
      <c r="DT39" s="58">
        <f>DT38/DT35</f>
        <v>0.42858719093234365</v>
      </c>
      <c r="DU39" s="59"/>
      <c r="DV39" s="59"/>
      <c r="DW39" s="59"/>
      <c r="DX39" s="58">
        <f>DX38/DX35</f>
        <v>0.43655649843680217</v>
      </c>
      <c r="DY39" s="59"/>
      <c r="DZ39" s="59"/>
      <c r="EA39" s="59"/>
      <c r="EB39" s="58">
        <f>EB38/EB35</f>
        <v>0.44553267312331057</v>
      </c>
      <c r="EC39" s="59"/>
      <c r="ED39" s="59"/>
      <c r="EE39" s="59"/>
      <c r="EF39" s="58">
        <f>EF38/EF35</f>
        <v>0.46199042102918242</v>
      </c>
      <c r="EG39" s="59"/>
      <c r="EH39" s="59"/>
      <c r="EI39" s="59"/>
      <c r="EJ39" s="58">
        <f>EJ38/EJ35</f>
        <v>0.46370695740842421</v>
      </c>
      <c r="EK39" s="60"/>
    </row>
    <row r="40" spans="2:149" x14ac:dyDescent="0.2">
      <c r="DM40" s="12"/>
    </row>
    <row r="41" spans="2:149" x14ac:dyDescent="0.2">
      <c r="E41" s="66"/>
      <c r="DL41" s="66"/>
      <c r="DM41" s="9"/>
      <c r="DV41" s="70"/>
      <c r="DZ41" s="66"/>
    </row>
    <row r="42" spans="2:149" x14ac:dyDescent="0.2">
      <c r="DF42" t="s">
        <v>36</v>
      </c>
    </row>
    <row r="43" spans="2:149" ht="17" thickBot="1" x14ac:dyDescent="0.25"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</row>
    <row r="44" spans="2:149" x14ac:dyDescent="0.2">
      <c r="B44" s="88" t="s">
        <v>37</v>
      </c>
      <c r="C44" s="92">
        <v>44199</v>
      </c>
      <c r="D44" s="92">
        <v>44199</v>
      </c>
      <c r="E44" s="92">
        <v>44192</v>
      </c>
      <c r="F44" s="92">
        <v>44192</v>
      </c>
      <c r="G44" s="92">
        <v>44185</v>
      </c>
      <c r="H44" s="92">
        <v>44185</v>
      </c>
      <c r="I44" s="92">
        <v>44178</v>
      </c>
      <c r="J44" s="92">
        <v>44178</v>
      </c>
      <c r="K44" s="92">
        <v>44171</v>
      </c>
      <c r="L44" s="92">
        <v>44171</v>
      </c>
      <c r="M44" s="92">
        <v>44164</v>
      </c>
      <c r="N44" s="92">
        <v>44164</v>
      </c>
      <c r="O44" s="92">
        <v>44157</v>
      </c>
      <c r="P44" s="92">
        <v>44157</v>
      </c>
      <c r="Q44" s="92">
        <v>44150</v>
      </c>
      <c r="R44" s="92">
        <v>44150</v>
      </c>
      <c r="S44" s="92">
        <v>44143</v>
      </c>
      <c r="T44" s="92">
        <v>44143</v>
      </c>
      <c r="U44" s="92">
        <v>44136</v>
      </c>
      <c r="V44" s="92">
        <v>44136</v>
      </c>
      <c r="W44" s="92">
        <v>44129</v>
      </c>
      <c r="X44" s="92">
        <v>44129</v>
      </c>
      <c r="Y44" s="92">
        <v>44122</v>
      </c>
      <c r="Z44" s="92">
        <v>44122</v>
      </c>
      <c r="AA44" s="92">
        <v>44115</v>
      </c>
      <c r="AB44" s="92">
        <v>44115</v>
      </c>
      <c r="AC44" s="92">
        <v>44108</v>
      </c>
      <c r="AD44" s="92">
        <v>44108</v>
      </c>
      <c r="AE44" s="92" t="s">
        <v>43</v>
      </c>
      <c r="AF44" s="92" t="s">
        <v>43</v>
      </c>
      <c r="AG44" s="92" t="s">
        <v>42</v>
      </c>
      <c r="AH44" s="92" t="s">
        <v>42</v>
      </c>
      <c r="AI44" s="92" t="s">
        <v>41</v>
      </c>
      <c r="AJ44" s="92" t="s">
        <v>41</v>
      </c>
      <c r="AK44" s="92" t="s">
        <v>39</v>
      </c>
      <c r="AL44" s="54" t="s">
        <v>39</v>
      </c>
      <c r="AM44" s="80"/>
      <c r="AN44" s="53">
        <v>44073</v>
      </c>
      <c r="AO44" s="53">
        <v>44073</v>
      </c>
      <c r="AP44" s="53">
        <v>44066</v>
      </c>
      <c r="AQ44" s="53">
        <v>44066</v>
      </c>
      <c r="AR44" s="53">
        <v>44059</v>
      </c>
      <c r="AS44" s="53">
        <v>44059</v>
      </c>
      <c r="AT44" s="53">
        <v>44052</v>
      </c>
      <c r="AU44" s="53">
        <v>44052</v>
      </c>
      <c r="AV44" s="53">
        <v>44045</v>
      </c>
      <c r="AW44" s="53">
        <v>44045</v>
      </c>
      <c r="AX44" s="53">
        <v>44038</v>
      </c>
      <c r="AY44" s="53">
        <v>44038</v>
      </c>
      <c r="AZ44" s="53">
        <v>44031</v>
      </c>
      <c r="BA44" s="53">
        <v>44031</v>
      </c>
      <c r="BB44" s="53">
        <v>44024</v>
      </c>
      <c r="BC44" s="53">
        <v>44024</v>
      </c>
      <c r="BD44" s="53">
        <v>44017</v>
      </c>
      <c r="BE44" s="53">
        <v>44017</v>
      </c>
      <c r="BF44" s="53">
        <v>44010</v>
      </c>
      <c r="BG44" s="53">
        <v>44010</v>
      </c>
      <c r="BH44" s="53">
        <v>44002</v>
      </c>
      <c r="BI44" s="53">
        <v>44002</v>
      </c>
      <c r="BJ44" s="53">
        <v>43995</v>
      </c>
      <c r="BK44" s="53">
        <v>43995</v>
      </c>
      <c r="BL44" s="53">
        <v>43988</v>
      </c>
      <c r="BM44" s="53">
        <v>43988</v>
      </c>
      <c r="BN44" s="53">
        <v>43982</v>
      </c>
      <c r="BO44" s="53">
        <v>43982</v>
      </c>
      <c r="BP44" s="53">
        <v>43975</v>
      </c>
      <c r="BQ44" s="53">
        <v>43975</v>
      </c>
      <c r="BR44" s="53">
        <v>43968</v>
      </c>
      <c r="BS44" s="53">
        <v>43968</v>
      </c>
      <c r="BT44" s="54">
        <v>43961</v>
      </c>
      <c r="BU44" s="99"/>
      <c r="BV44" s="6"/>
      <c r="BW44" s="8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/>
      <c r="DP44"/>
      <c r="DQ44"/>
      <c r="DR44"/>
      <c r="DS44"/>
      <c r="DT44"/>
      <c r="DU44"/>
      <c r="DV44"/>
      <c r="DW44"/>
      <c r="DY44"/>
      <c r="EA44"/>
      <c r="EC44"/>
      <c r="EE44"/>
    </row>
    <row r="45" spans="2:149" x14ac:dyDescent="0.2">
      <c r="B45" s="57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93"/>
      <c r="AL45" s="22"/>
      <c r="AM45" s="8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 t="s">
        <v>27</v>
      </c>
      <c r="BE45" s="4" t="s">
        <v>23</v>
      </c>
      <c r="BF45" s="5" t="s">
        <v>27</v>
      </c>
      <c r="BG45" s="4" t="s">
        <v>23</v>
      </c>
      <c r="BH45" s="5" t="s">
        <v>27</v>
      </c>
      <c r="BI45" s="4" t="s">
        <v>23</v>
      </c>
      <c r="BJ45" s="5" t="s">
        <v>27</v>
      </c>
      <c r="BK45" s="4" t="s">
        <v>23</v>
      </c>
      <c r="BL45" s="5" t="s">
        <v>27</v>
      </c>
      <c r="BM45" s="4" t="s">
        <v>23</v>
      </c>
      <c r="BN45" s="5" t="s">
        <v>27</v>
      </c>
      <c r="BO45" s="4" t="s">
        <v>23</v>
      </c>
      <c r="BP45" s="5" t="s">
        <v>27</v>
      </c>
      <c r="BQ45" s="4" t="s">
        <v>23</v>
      </c>
      <c r="BR45" s="5" t="s">
        <v>27</v>
      </c>
      <c r="BS45" s="4" t="s">
        <v>23</v>
      </c>
      <c r="BT45" s="22" t="s">
        <v>27</v>
      </c>
      <c r="BU45" s="1"/>
      <c r="BV45"/>
      <c r="BW45" s="1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O45"/>
      <c r="DP45"/>
      <c r="DQ45"/>
      <c r="DR45"/>
      <c r="DS45"/>
      <c r="DT45"/>
      <c r="DU45"/>
      <c r="DV45"/>
      <c r="DW45"/>
      <c r="DY45"/>
      <c r="EA45"/>
      <c r="EC45"/>
      <c r="EE45"/>
    </row>
    <row r="46" spans="2:149" x14ac:dyDescent="0.2">
      <c r="B46" s="17" t="s">
        <v>1</v>
      </c>
      <c r="C46" s="62">
        <v>13769</v>
      </c>
      <c r="D46" s="32">
        <f>SUM(C46/E46)-100%</f>
        <v>2.8227914270778864E-2</v>
      </c>
      <c r="E46" s="62">
        <v>13391</v>
      </c>
      <c r="F46" s="30">
        <f>SUM(E46/G46)-100%</f>
        <v>2.1745765298336606E-2</v>
      </c>
      <c r="G46" s="62">
        <v>13106</v>
      </c>
      <c r="H46" s="32">
        <f>SUM(G46/I46)-100%</f>
        <v>3.5638087712366762E-2</v>
      </c>
      <c r="I46" s="62">
        <v>12655</v>
      </c>
      <c r="J46" s="7">
        <f>SUM(I46/K46)-100%</f>
        <v>3.1293293130144173E-2</v>
      </c>
      <c r="K46" s="62">
        <v>12271</v>
      </c>
      <c r="L46" s="30">
        <f>SUM(K46/M46)-100%</f>
        <v>3.6139491682850577E-2</v>
      </c>
      <c r="M46" s="62">
        <v>11843</v>
      </c>
      <c r="N46" s="24">
        <f>SUM(M46/O46)-100%</f>
        <v>4.0411139418430997E-2</v>
      </c>
      <c r="O46" s="62">
        <v>11383</v>
      </c>
      <c r="P46" s="32">
        <f>SUM(O46/Q46)-100%</f>
        <v>2.5680302757253637E-2</v>
      </c>
      <c r="Q46" s="62">
        <v>11098</v>
      </c>
      <c r="R46" s="7">
        <f>SUM(Q46/S46)-100%</f>
        <v>1.975558210052375E-2</v>
      </c>
      <c r="S46" s="62">
        <v>10883</v>
      </c>
      <c r="T46" s="7">
        <f>SUM(S46/U46)-100%</f>
        <v>2.1110902608369342E-2</v>
      </c>
      <c r="U46" s="6">
        <v>10658</v>
      </c>
      <c r="V46" s="7">
        <f>SUM(U46/W46)-100%</f>
        <v>2.4610651797731142E-2</v>
      </c>
      <c r="W46" s="6">
        <v>10402</v>
      </c>
      <c r="X46" s="30">
        <f>SUM(W46/Y46)-100%</f>
        <v>4.0512153646093729E-2</v>
      </c>
      <c r="Y46" s="6">
        <v>9997</v>
      </c>
      <c r="Z46" s="32">
        <f>SUM(Y46/AA46)-100%</f>
        <v>4.4073107049608318E-2</v>
      </c>
      <c r="AA46" s="6">
        <v>9575</v>
      </c>
      <c r="AB46" s="7">
        <f>SUM(AA46/AC46)-100%</f>
        <v>3.1122119319405561E-2</v>
      </c>
      <c r="AC46" s="6">
        <v>9286</v>
      </c>
      <c r="AD46" s="7">
        <f>SUM(AC46/AE46)-100%</f>
        <v>5.3431650595575642E-2</v>
      </c>
      <c r="AE46" s="6">
        <v>8815</v>
      </c>
      <c r="AF46" s="30">
        <f>SUM(AE46/AG46)-100%</f>
        <v>9.0155824882512947E-2</v>
      </c>
      <c r="AG46" s="6">
        <v>8086</v>
      </c>
      <c r="AH46" s="32">
        <f>SUM(AG46/AI46)-100%</f>
        <v>0.13567415730337085</v>
      </c>
      <c r="AI46" s="6">
        <v>7120</v>
      </c>
      <c r="AJ46" s="30">
        <f>SUM(AI46/AK46)-100%</f>
        <v>0.10336277700294438</v>
      </c>
      <c r="AK46" s="94">
        <f>BS9</f>
        <v>6453</v>
      </c>
      <c r="AL46" s="24">
        <f>SUM(AK46/AN46)-100%</f>
        <v>0.18316831683168311</v>
      </c>
      <c r="AM46" s="82"/>
      <c r="AN46" s="6">
        <v>5454</v>
      </c>
      <c r="AO46" s="24">
        <f>BY9</f>
        <v>0.14172074523759681</v>
      </c>
      <c r="AP46" s="6">
        <v>4777</v>
      </c>
      <c r="AQ46" s="32">
        <f>CC9</f>
        <v>9.9171652093879459E-2</v>
      </c>
      <c r="AR46" s="6">
        <v>4346</v>
      </c>
      <c r="AS46" s="30">
        <f>CG9</f>
        <v>8.4331337325349365E-2</v>
      </c>
      <c r="AT46" s="6">
        <v>4008</v>
      </c>
      <c r="AU46" s="24">
        <f>CK9</f>
        <v>0.15537618910348794</v>
      </c>
      <c r="AV46" s="6">
        <v>3469</v>
      </c>
      <c r="AW46" s="61">
        <f>CO9</f>
        <v>0.15134417524062393</v>
      </c>
      <c r="AX46" s="6">
        <v>3013</v>
      </c>
      <c r="AY46" s="26">
        <f>CS9</f>
        <v>0.13655224443606184</v>
      </c>
      <c r="AZ46" s="6">
        <f>CV9</f>
        <v>2651</v>
      </c>
      <c r="BA46" s="24">
        <f>CW9</f>
        <v>0.17197170645446502</v>
      </c>
      <c r="BB46" s="6">
        <f>CZ9</f>
        <v>2262</v>
      </c>
      <c r="BC46" s="61">
        <f>DA9</f>
        <v>0.1689922480620154</v>
      </c>
      <c r="BD46" s="6">
        <f>DD9</f>
        <v>1935</v>
      </c>
      <c r="BE46" s="26">
        <f>DE9</f>
        <v>0.15384615384615374</v>
      </c>
      <c r="BF46">
        <v>1677</v>
      </c>
      <c r="BG46" s="61">
        <f>DI9</f>
        <v>0.21963636363636363</v>
      </c>
      <c r="BH46">
        <f>DL9</f>
        <v>1375</v>
      </c>
      <c r="BI46" s="26">
        <f>DM9</f>
        <v>0.10088070456365084</v>
      </c>
      <c r="BJ46" s="9">
        <f>DP9</f>
        <v>1249</v>
      </c>
      <c r="BK46" s="24">
        <f>DQ9</f>
        <v>0.23054187192118225</v>
      </c>
      <c r="BL46" s="6">
        <v>1015</v>
      </c>
      <c r="BM46" s="61">
        <f>DU9</f>
        <v>0.16800920598388958</v>
      </c>
      <c r="BN46" s="6">
        <f>DX9</f>
        <v>869</v>
      </c>
      <c r="BO46" s="7">
        <f>DY9</f>
        <v>9.0338770388958656E-2</v>
      </c>
      <c r="BP46" s="6">
        <f>EB9</f>
        <v>797</v>
      </c>
      <c r="BQ46" s="26">
        <f>EC9</f>
        <v>0.15007215007215002</v>
      </c>
      <c r="BR46" s="6">
        <f>EF9</f>
        <v>693</v>
      </c>
      <c r="BS46" s="61">
        <f>EG9</f>
        <v>0.21792618629173988</v>
      </c>
      <c r="BT46" s="16">
        <f>EJ9</f>
        <v>569</v>
      </c>
      <c r="BU46" s="1"/>
      <c r="BV46"/>
      <c r="BW46" s="1"/>
      <c r="BY46" s="8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O46"/>
      <c r="DP46"/>
      <c r="DQ46"/>
      <c r="DR46"/>
      <c r="DS46"/>
      <c r="DT46"/>
      <c r="DU46"/>
      <c r="DV46"/>
      <c r="DW46"/>
      <c r="DY46"/>
      <c r="EA46"/>
      <c r="EC46"/>
      <c r="EE46"/>
    </row>
    <row r="47" spans="2:149" x14ac:dyDescent="0.2">
      <c r="B47" s="17" t="s">
        <v>32</v>
      </c>
      <c r="C47" s="132">
        <v>11065</v>
      </c>
      <c r="D47" s="32">
        <f>SUM(C47/E47)-100%</f>
        <v>2.9973005678116005E-2</v>
      </c>
      <c r="E47" s="132">
        <v>10743</v>
      </c>
      <c r="F47" s="30">
        <f>SUM(E47/G47)-100%</f>
        <v>2.470431133155282E-2</v>
      </c>
      <c r="G47" s="132">
        <v>10484</v>
      </c>
      <c r="H47" s="32">
        <f>SUM(G47/I47)-100%</f>
        <v>3.9254559873116657E-2</v>
      </c>
      <c r="I47" s="132">
        <v>10088</v>
      </c>
      <c r="J47" s="7">
        <f>SUM(I47/K47)-100%</f>
        <v>3.3818405410944941E-2</v>
      </c>
      <c r="K47" s="132">
        <v>9758</v>
      </c>
      <c r="L47" s="30">
        <f>SUM(K47/M47)-100%</f>
        <v>3.9965895768943938E-2</v>
      </c>
      <c r="M47" s="132">
        <v>9383</v>
      </c>
      <c r="N47" s="24">
        <f>SUM(M47/O47)-100%</f>
        <v>4.2208152837942992E-2</v>
      </c>
      <c r="O47" s="132">
        <v>9003</v>
      </c>
      <c r="P47" s="32">
        <f>SUM(O47/Q47)-100%</f>
        <v>2.5749117010368083E-2</v>
      </c>
      <c r="Q47" s="132">
        <v>8777</v>
      </c>
      <c r="R47" s="30">
        <f>SUM(Q47/S47)-100%</f>
        <v>1.7505216786459554E-2</v>
      </c>
      <c r="S47" s="132">
        <v>8626</v>
      </c>
      <c r="T47" s="32">
        <f>SUM(S47/U47)-100%</f>
        <v>2.2764998814323034E-2</v>
      </c>
      <c r="U47" s="6">
        <v>8434</v>
      </c>
      <c r="V47" s="30">
        <f>SUM(U47/W47)-100%</f>
        <v>1.8599033816425026E-2</v>
      </c>
      <c r="W47" s="6">
        <v>8280</v>
      </c>
      <c r="X47" s="30">
        <f>SUM(W47/Y47)-100%</f>
        <v>4.1640457919235097E-2</v>
      </c>
      <c r="Y47" s="6">
        <v>7949</v>
      </c>
      <c r="Z47" s="32">
        <f>SUM(Y47/AA47)-100%</f>
        <v>4.3312770704816872E-2</v>
      </c>
      <c r="AA47" s="6">
        <v>7619</v>
      </c>
      <c r="AB47" s="7">
        <f>SUM(AA47/AC47)-100%</f>
        <v>2.7927684835401978E-2</v>
      </c>
      <c r="AC47" s="6">
        <v>7412</v>
      </c>
      <c r="AD47" s="7">
        <f>SUM(AC47/AE47)-100%</f>
        <v>4.9412430978337918E-2</v>
      </c>
      <c r="AE47" s="6">
        <v>7063</v>
      </c>
      <c r="AF47" s="30">
        <f>SUM(AE47/AG47)-100%</f>
        <v>8.6281144263303577E-2</v>
      </c>
      <c r="AG47" s="6">
        <v>6502</v>
      </c>
      <c r="AH47" s="32">
        <f>SUM(AG47/AI47)-100%</f>
        <v>0.13572052401746726</v>
      </c>
      <c r="AI47" s="6">
        <v>5725</v>
      </c>
      <c r="AJ47" s="30">
        <f>SUM(AI47/AK47)-100%</f>
        <v>9.1723874904652947E-2</v>
      </c>
      <c r="AK47" s="95">
        <v>5244</v>
      </c>
      <c r="AL47" s="24">
        <f>SUM(AK47/AN47)-100%</f>
        <v>0.17975253093363319</v>
      </c>
      <c r="AM47" s="82"/>
      <c r="AN47" s="6">
        <v>4445</v>
      </c>
      <c r="AO47" s="24">
        <f>SUM(AN47/AP47)-100%</f>
        <v>0.1447334535153233</v>
      </c>
      <c r="AP47" s="6">
        <v>3883</v>
      </c>
      <c r="AQ47" s="32">
        <f>SUM(AP47/AR47)-100%</f>
        <v>9.6582886190341721E-2</v>
      </c>
      <c r="AR47" s="6">
        <v>3541</v>
      </c>
      <c r="AS47" s="30">
        <f>SUM(AR47/AT47)-100%</f>
        <v>6.4002403846153744E-2</v>
      </c>
      <c r="AT47" s="6">
        <v>3328</v>
      </c>
      <c r="AU47" s="24">
        <f>SUM(AT47/AV47)-100%</f>
        <v>0.14364261168384873</v>
      </c>
      <c r="AV47" s="6">
        <v>2910</v>
      </c>
      <c r="AW47" s="61">
        <f>SUM(AV47/AX47)-100%</f>
        <v>0.13141524105754288</v>
      </c>
      <c r="AX47" s="6">
        <v>2572</v>
      </c>
      <c r="AY47" s="26">
        <f>SUM(AX47/AZ47)-100%</f>
        <v>0.12069716775599137</v>
      </c>
      <c r="AZ47" s="6">
        <v>2295</v>
      </c>
      <c r="BA47" s="24">
        <f>SUM(AZ47/BB47)-100%</f>
        <v>0.17151607963246551</v>
      </c>
      <c r="BB47" s="6">
        <v>1959</v>
      </c>
      <c r="BC47" s="61">
        <f>SUM(BB47/BD47)-100%</f>
        <v>0.16192170818505347</v>
      </c>
      <c r="BD47" s="6">
        <v>1686</v>
      </c>
      <c r="BE47" s="26">
        <f>SUM(BD47/BF47)-100%</f>
        <v>0.14771953710006813</v>
      </c>
      <c r="BF47" s="6">
        <v>1469</v>
      </c>
      <c r="BG47" s="61">
        <f>SUM(BF47/BH47)-100%</f>
        <v>0.22314737718567867</v>
      </c>
      <c r="BH47" s="6">
        <v>1201</v>
      </c>
      <c r="BI47" s="26">
        <f>SUM(BH47/BJ47)-100%</f>
        <v>0.10589318600368314</v>
      </c>
      <c r="BJ47" s="9">
        <v>1086</v>
      </c>
      <c r="BK47" s="24">
        <f>SUM(BJ47/BL47)-100%</f>
        <v>0.24541284403669716</v>
      </c>
      <c r="BL47" s="6">
        <v>872</v>
      </c>
      <c r="BM47" s="61">
        <f>SUM(BL47/BN47)-100%</f>
        <v>0.17837837837837833</v>
      </c>
      <c r="BN47" s="6">
        <v>740</v>
      </c>
      <c r="BO47" s="7">
        <f>SUM(BN47/BP47)-100%</f>
        <v>8.9837997054491803E-2</v>
      </c>
      <c r="BP47" s="6">
        <v>679</v>
      </c>
      <c r="BQ47" s="26">
        <f>SUM(BP47/BR47)-100%</f>
        <v>0.12790697674418605</v>
      </c>
      <c r="BR47" s="6">
        <v>602</v>
      </c>
      <c r="BS47" s="61">
        <f>SUM(BR47/BT47)-100%</f>
        <v>0.22109533468559839</v>
      </c>
      <c r="BT47" s="16">
        <v>493</v>
      </c>
      <c r="BU47" s="1"/>
      <c r="BV47"/>
      <c r="BW47" s="1"/>
      <c r="BY47" s="8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O47"/>
      <c r="DP47"/>
      <c r="DQ47"/>
      <c r="DR47"/>
      <c r="DS47"/>
      <c r="DT47"/>
      <c r="DU47"/>
      <c r="DV47"/>
      <c r="DW47"/>
      <c r="DY47"/>
      <c r="EA47"/>
      <c r="EC47"/>
      <c r="EE47"/>
    </row>
    <row r="48" spans="2:149" s="6" customFormat="1" ht="17" thickBot="1" x14ac:dyDescent="0.25">
      <c r="B48" s="49" t="s">
        <v>38</v>
      </c>
      <c r="C48" s="132">
        <v>306</v>
      </c>
      <c r="D48" s="32">
        <f>SUM(C48/E48)-100%</f>
        <v>2.3411371237458178E-2</v>
      </c>
      <c r="E48" s="132">
        <v>299</v>
      </c>
      <c r="F48" s="30">
        <f>SUM(E48/G48)-100%</f>
        <v>3.3557046979866278E-3</v>
      </c>
      <c r="G48" s="132">
        <v>298</v>
      </c>
      <c r="H48" s="32">
        <f>SUM(G48/I48)-100%</f>
        <v>2.0547945205479534E-2</v>
      </c>
      <c r="I48" s="132">
        <v>292</v>
      </c>
      <c r="J48" s="7">
        <f>SUM(I48/K48)-100%</f>
        <v>6.8965517241379448E-3</v>
      </c>
      <c r="K48" s="132">
        <v>290</v>
      </c>
      <c r="L48" s="30">
        <f>SUM(K48/M48)-100%</f>
        <v>1.0452961672473782E-2</v>
      </c>
      <c r="M48" s="132">
        <v>287</v>
      </c>
      <c r="N48" s="32">
        <f>SUM(M48/O48)-100%</f>
        <v>6.2962962962962887E-2</v>
      </c>
      <c r="O48" s="133">
        <v>270</v>
      </c>
      <c r="P48" s="30">
        <f>SUM(O48/Q48)-100%</f>
        <v>5.058365758754868E-2</v>
      </c>
      <c r="Q48" s="133">
        <v>257</v>
      </c>
      <c r="R48" s="74">
        <f>SUM(Q48/S48)-100%</f>
        <v>5.3278688524590168E-2</v>
      </c>
      <c r="S48" s="133">
        <v>244</v>
      </c>
      <c r="T48" s="73">
        <f>SUM(S48/U48)-100%</f>
        <v>1.2448132780082943E-2</v>
      </c>
      <c r="U48" s="51">
        <v>241</v>
      </c>
      <c r="V48" s="74">
        <f>SUM(U48/W48)-100%</f>
        <v>6.6371681415929196E-2</v>
      </c>
      <c r="W48" s="51">
        <v>226</v>
      </c>
      <c r="X48" s="73">
        <f>SUM(W48/Y48)-100%</f>
        <v>6.60377358490567E-2</v>
      </c>
      <c r="Y48" s="51">
        <v>212</v>
      </c>
      <c r="Z48" s="74">
        <f>SUM(Y48/AA48)-100%</f>
        <v>0.12169312169312163</v>
      </c>
      <c r="AA48" s="51">
        <v>189</v>
      </c>
      <c r="AB48" s="55">
        <f>SUM(AA48/AC48)-100%</f>
        <v>1.6129032258064502E-2</v>
      </c>
      <c r="AC48" s="51">
        <v>186</v>
      </c>
      <c r="AD48" s="73">
        <f>SUM(AC48/AE48)-100%</f>
        <v>0.12048192771084332</v>
      </c>
      <c r="AE48" s="51">
        <v>166</v>
      </c>
      <c r="AF48" s="74">
        <f>SUM(AE48/AG48)-100%</f>
        <v>0.16901408450704225</v>
      </c>
      <c r="AG48" s="51">
        <v>142</v>
      </c>
      <c r="AH48" s="73">
        <f>SUM(AG48/AI48)-100%</f>
        <v>7.575757575757569E-2</v>
      </c>
      <c r="AI48" s="51">
        <v>132</v>
      </c>
      <c r="AJ48" s="73">
        <f>SUM(AI48/AK48)-100%</f>
        <v>9.0909090909090828E-2</v>
      </c>
      <c r="AK48" s="75">
        <v>121</v>
      </c>
      <c r="AL48" s="89">
        <f>SUM(AK48/AN48)-100%</f>
        <v>0.12037037037037046</v>
      </c>
      <c r="AM48" s="83"/>
      <c r="AN48" s="51">
        <v>108</v>
      </c>
      <c r="AO48" s="74">
        <f>SUM(AN48/AP48)-100%</f>
        <v>0.1020408163265305</v>
      </c>
      <c r="AP48" s="51">
        <v>98</v>
      </c>
      <c r="AQ48" s="73">
        <f>SUM(AP48/AR48)-100%</f>
        <v>6.5217391304347894E-2</v>
      </c>
      <c r="AR48" s="51">
        <v>92</v>
      </c>
      <c r="AS48" s="74">
        <f>SUM(AR48/AT48)-100%</f>
        <v>0.12195121951219523</v>
      </c>
      <c r="AT48" s="51">
        <v>82</v>
      </c>
      <c r="AU48" s="55">
        <f>SUM(AT48/AV48)-100%</f>
        <v>2.4999999999999911E-2</v>
      </c>
      <c r="AV48" s="51">
        <v>80</v>
      </c>
      <c r="AW48" s="64">
        <f>SUM(AV48/AX48)-100%</f>
        <v>8.1081081081081141E-2</v>
      </c>
      <c r="AX48" s="51">
        <v>74</v>
      </c>
      <c r="AY48" s="63">
        <f>SUM(AX48/AZ48)-100%</f>
        <v>0.51020408163265296</v>
      </c>
      <c r="AZ48" s="51">
        <v>49</v>
      </c>
      <c r="BA48" s="55">
        <f>SUM(AZ48/BB48)-100%</f>
        <v>0.22500000000000009</v>
      </c>
      <c r="BB48" s="51">
        <v>40</v>
      </c>
      <c r="BC48" s="64">
        <f>SUM(BB48/BD48)-100%</f>
        <v>0.33333333333333326</v>
      </c>
      <c r="BD48" s="51">
        <v>30</v>
      </c>
      <c r="BE48" s="65">
        <f>SUM(BD48/BF48)-100%</f>
        <v>0.66666666666666674</v>
      </c>
      <c r="BF48" s="51">
        <v>18</v>
      </c>
      <c r="BG48" s="63">
        <f>SUM(BF48/BH48)-100%</f>
        <v>5.8823529411764719E-2</v>
      </c>
      <c r="BH48" s="51">
        <v>17</v>
      </c>
      <c r="BI48" s="64">
        <f>SUM(BH48/BJ48)-100%</f>
        <v>0</v>
      </c>
      <c r="BJ48" s="50">
        <v>17</v>
      </c>
      <c r="BK48" s="74">
        <f>SUM(BJ48/BL48)-100%</f>
        <v>0.21428571428571419</v>
      </c>
      <c r="BL48" s="51">
        <v>14</v>
      </c>
      <c r="BM48" s="55">
        <f>SUM(BL48/BN48)-100%</f>
        <v>0</v>
      </c>
      <c r="BN48" s="51">
        <v>14</v>
      </c>
      <c r="BO48" s="64">
        <f>SUM(BN48/BP48)-100%</f>
        <v>7.6923076923076872E-2</v>
      </c>
      <c r="BP48" s="51">
        <v>13</v>
      </c>
      <c r="BQ48" s="63">
        <f>SUM(BP48/BR48)-100%</f>
        <v>0.18181818181818188</v>
      </c>
      <c r="BR48" s="51">
        <v>11</v>
      </c>
      <c r="BS48" s="63">
        <f>SUM(BR48/BT48)-100%</f>
        <v>0.10000000000000009</v>
      </c>
      <c r="BT48" s="52">
        <v>10</v>
      </c>
      <c r="BU48" s="8"/>
      <c r="BW48" s="8"/>
      <c r="BY48" s="8"/>
    </row>
    <row r="49" spans="2:135" ht="17" thickBot="1" x14ac:dyDescent="0.25">
      <c r="B49" s="112" t="s">
        <v>30</v>
      </c>
      <c r="C49" s="113" t="s">
        <v>44</v>
      </c>
      <c r="D49" s="114" t="s">
        <v>45</v>
      </c>
      <c r="E49" s="113" t="s">
        <v>44</v>
      </c>
      <c r="F49" s="114" t="s">
        <v>45</v>
      </c>
      <c r="G49" s="113" t="s">
        <v>44</v>
      </c>
      <c r="H49" s="114" t="s">
        <v>45</v>
      </c>
      <c r="I49" s="113" t="s">
        <v>44</v>
      </c>
      <c r="J49" s="114" t="s">
        <v>45</v>
      </c>
      <c r="K49" s="113" t="s">
        <v>44</v>
      </c>
      <c r="L49" s="114" t="s">
        <v>45</v>
      </c>
      <c r="M49" s="113" t="s">
        <v>44</v>
      </c>
      <c r="N49" s="114" t="s">
        <v>45</v>
      </c>
      <c r="O49" s="113" t="s">
        <v>44</v>
      </c>
      <c r="P49" s="114" t="s">
        <v>45</v>
      </c>
      <c r="Q49" s="113" t="s">
        <v>44</v>
      </c>
      <c r="R49" s="114" t="s">
        <v>45</v>
      </c>
      <c r="S49" s="113" t="s">
        <v>44</v>
      </c>
      <c r="T49" s="114" t="s">
        <v>45</v>
      </c>
      <c r="U49" s="113" t="s">
        <v>44</v>
      </c>
      <c r="V49" s="114" t="s">
        <v>45</v>
      </c>
      <c r="W49" s="113" t="s">
        <v>44</v>
      </c>
      <c r="X49" s="114" t="s">
        <v>45</v>
      </c>
      <c r="Y49" s="113" t="s">
        <v>44</v>
      </c>
      <c r="Z49" s="114" t="s">
        <v>45</v>
      </c>
      <c r="AA49" s="113" t="s">
        <v>44</v>
      </c>
      <c r="AB49" s="114" t="s">
        <v>45</v>
      </c>
      <c r="AC49" s="113" t="s">
        <v>44</v>
      </c>
      <c r="AD49" s="114" t="s">
        <v>45</v>
      </c>
      <c r="AE49" s="113" t="s">
        <v>44</v>
      </c>
      <c r="AF49" s="114" t="s">
        <v>45</v>
      </c>
      <c r="AG49" s="113" t="s">
        <v>44</v>
      </c>
      <c r="AH49" s="114" t="s">
        <v>45</v>
      </c>
      <c r="AI49" s="113" t="s">
        <v>44</v>
      </c>
      <c r="AJ49" s="115" t="s">
        <v>45</v>
      </c>
      <c r="AX49" s="76"/>
      <c r="AZ49" s="76"/>
      <c r="BT49"/>
      <c r="BV49"/>
      <c r="CS49" s="2"/>
      <c r="CT49" s="2"/>
      <c r="CU49" s="2"/>
      <c r="CV49" s="2"/>
      <c r="CW49" s="2"/>
      <c r="CX49" s="2"/>
      <c r="CY49" s="2"/>
      <c r="CZ49" s="2"/>
      <c r="DA49" s="2"/>
      <c r="DC49" s="1"/>
      <c r="DE49" s="1"/>
      <c r="DG49" s="1"/>
      <c r="DI49" s="1"/>
      <c r="DO49"/>
      <c r="DP49"/>
      <c r="DQ49"/>
      <c r="DR49"/>
      <c r="DS49"/>
      <c r="DT49"/>
      <c r="DU49"/>
      <c r="DV49"/>
      <c r="DW49"/>
      <c r="DY49"/>
      <c r="EA49"/>
      <c r="EC49"/>
      <c r="EE49"/>
    </row>
    <row r="50" spans="2:135" ht="18" thickTop="1" thickBot="1" x14ac:dyDescent="0.25">
      <c r="B50" s="116" t="s">
        <v>1</v>
      </c>
      <c r="C50" s="165">
        <f>C9-G9</f>
        <v>378</v>
      </c>
      <c r="D50" s="163">
        <f>E9-I9</f>
        <v>0</v>
      </c>
      <c r="E50" s="9">
        <f t="shared" ref="E50:E73" si="73">G9-K9</f>
        <v>285</v>
      </c>
      <c r="F50" s="9">
        <f t="shared" ref="F50:F73" si="74">I9-M9</f>
        <v>2</v>
      </c>
      <c r="G50" s="9">
        <f t="shared" ref="G50:G73" si="75">K9-O9</f>
        <v>451</v>
      </c>
      <c r="H50" s="9">
        <f t="shared" ref="H50:H73" si="76">M9-Q9</f>
        <v>1</v>
      </c>
      <c r="I50" s="9">
        <f t="shared" ref="I50:I73" si="77">K9-S9</f>
        <v>835</v>
      </c>
      <c r="J50" s="9">
        <f t="shared" ref="J50:J73" si="78">Q9-U9</f>
        <v>4</v>
      </c>
      <c r="K50" s="9">
        <f t="shared" ref="K50:K73" si="79">S9-W9</f>
        <v>428</v>
      </c>
      <c r="L50" s="9">
        <f t="shared" ref="L50:L73" si="80">U9-Y9</f>
        <v>10</v>
      </c>
      <c r="M50" s="9">
        <f t="shared" ref="M50:M73" si="81">W9-AA9</f>
        <v>460</v>
      </c>
      <c r="N50" s="9">
        <f t="shared" ref="N50:N73" si="82">Y9-AC9</f>
        <v>8</v>
      </c>
      <c r="O50" s="9">
        <f t="shared" ref="O50:O73" si="83">AA9-AE9</f>
        <v>285</v>
      </c>
      <c r="P50" s="9">
        <f t="shared" ref="P50:P73" si="84">AC9-AG9</f>
        <v>3</v>
      </c>
      <c r="Q50" s="9">
        <f t="shared" ref="Q50:Q73" si="85">AE9-AI9</f>
        <v>215</v>
      </c>
      <c r="R50" s="9">
        <f t="shared" ref="R50:R73" si="86">AG9-AK9</f>
        <v>3</v>
      </c>
      <c r="S50" s="9">
        <f t="shared" ref="S50:S73" si="87">AI9-AM9</f>
        <v>225</v>
      </c>
      <c r="T50" s="9">
        <f t="shared" ref="T50:T73" si="88">AK9-AO9</f>
        <v>4</v>
      </c>
      <c r="U50" s="9">
        <f t="shared" ref="U50:U73" si="89">AM9-AQ9</f>
        <v>256</v>
      </c>
      <c r="V50" s="9">
        <f t="shared" ref="V50:V73" si="90">AO9-AS9</f>
        <v>12</v>
      </c>
      <c r="W50" s="9">
        <f t="shared" ref="W50:W73" si="91">AQ9-AU9</f>
        <v>405</v>
      </c>
      <c r="X50" s="9">
        <f t="shared" ref="X50:X73" si="92">AS9-AW9</f>
        <v>14</v>
      </c>
      <c r="Y50" s="9">
        <f t="shared" ref="Y50:Y73" si="93">AU9-AY9</f>
        <v>422</v>
      </c>
      <c r="Z50" s="9">
        <f t="shared" ref="Z50:Z73" si="94">AW9-BA9</f>
        <v>7</v>
      </c>
      <c r="AA50" s="9">
        <f t="shared" ref="AA50:AA73" si="95">AY9-BC9</f>
        <v>289</v>
      </c>
      <c r="AB50" s="9">
        <f t="shared" ref="AB50:AB73" si="96">BA9-BE9</f>
        <v>7</v>
      </c>
      <c r="AC50" s="9">
        <f t="shared" ref="AC50:AC73" si="97">BC9-BG9</f>
        <v>471</v>
      </c>
      <c r="AD50" s="9">
        <f t="shared" ref="AD50:AD73" si="98">BE9-BI9</f>
        <v>8</v>
      </c>
      <c r="AE50" s="6">
        <f t="shared" ref="AE50:AE73" si="99">BG9-BK9</f>
        <v>729</v>
      </c>
      <c r="AF50" s="6">
        <f t="shared" ref="AF50:AF73" si="100">BI9-BM9</f>
        <v>5</v>
      </c>
      <c r="AG50" s="6">
        <f t="shared" ref="AG50:AG73" si="101">BK9-BO9</f>
        <v>966</v>
      </c>
      <c r="AH50" s="6">
        <f t="shared" ref="AH50:AH73" si="102">BM9-BQ9</f>
        <v>8</v>
      </c>
      <c r="AI50" s="6">
        <f t="shared" ref="AI50:AI73" si="103">BO9-BS9</f>
        <v>667</v>
      </c>
      <c r="AJ50" s="117">
        <f t="shared" ref="AJ50:AJ73" si="104">BQ9-BU9</f>
        <v>13</v>
      </c>
      <c r="AX50" s="76"/>
      <c r="AZ50" s="76"/>
      <c r="BT50"/>
      <c r="BV50"/>
      <c r="CS50" s="2"/>
      <c r="CT50" s="2"/>
      <c r="CU50" s="2"/>
      <c r="CV50" s="2"/>
      <c r="CW50" s="2"/>
      <c r="CX50" s="2"/>
      <c r="CY50" s="2"/>
      <c r="CZ50" s="2"/>
      <c r="DA50" s="2"/>
      <c r="DC50" s="1"/>
      <c r="DE50" s="1"/>
      <c r="DG50" s="1"/>
      <c r="DI50" s="1"/>
      <c r="DO50"/>
      <c r="DP50"/>
      <c r="DQ50"/>
      <c r="DR50"/>
      <c r="DS50"/>
      <c r="DT50"/>
      <c r="DU50"/>
      <c r="DV50"/>
      <c r="DW50"/>
      <c r="DY50"/>
      <c r="EA50"/>
      <c r="EC50"/>
      <c r="EE50"/>
    </row>
    <row r="51" spans="2:135" ht="18" thickTop="1" thickBot="1" x14ac:dyDescent="0.25">
      <c r="B51" s="123" t="s">
        <v>25</v>
      </c>
      <c r="C51" s="9">
        <f t="shared" ref="C51:C73" si="105">C10-G10</f>
        <v>31</v>
      </c>
      <c r="D51" s="9">
        <f t="shared" ref="D51:D73" si="106">E10-I10</f>
        <v>2</v>
      </c>
      <c r="E51" s="9">
        <f t="shared" si="73"/>
        <v>25</v>
      </c>
      <c r="F51" s="163">
        <f t="shared" si="74"/>
        <v>0</v>
      </c>
      <c r="G51" s="9">
        <f t="shared" si="75"/>
        <v>28</v>
      </c>
      <c r="H51" s="163">
        <f t="shared" si="76"/>
        <v>0</v>
      </c>
      <c r="I51" s="9">
        <f t="shared" si="77"/>
        <v>64</v>
      </c>
      <c r="J51" s="163">
        <f t="shared" si="78"/>
        <v>0</v>
      </c>
      <c r="K51" s="9">
        <f t="shared" si="79"/>
        <v>47</v>
      </c>
      <c r="L51" s="9">
        <f t="shared" si="80"/>
        <v>4</v>
      </c>
      <c r="M51" s="9">
        <f t="shared" si="81"/>
        <v>65</v>
      </c>
      <c r="N51" s="9">
        <f t="shared" si="82"/>
        <v>2</v>
      </c>
      <c r="O51" s="9">
        <f t="shared" si="83"/>
        <v>99</v>
      </c>
      <c r="P51" s="9">
        <f t="shared" si="84"/>
        <v>1</v>
      </c>
      <c r="Q51" s="9">
        <f t="shared" si="85"/>
        <v>74</v>
      </c>
      <c r="R51" s="124">
        <f t="shared" si="86"/>
        <v>0</v>
      </c>
      <c r="S51" s="9">
        <f t="shared" si="87"/>
        <v>31</v>
      </c>
      <c r="T51" s="124">
        <f t="shared" si="88"/>
        <v>0</v>
      </c>
      <c r="U51" s="9">
        <f t="shared" si="89"/>
        <v>68</v>
      </c>
      <c r="V51" s="9">
        <f t="shared" si="90"/>
        <v>1</v>
      </c>
      <c r="W51" s="9">
        <f t="shared" si="91"/>
        <v>96</v>
      </c>
      <c r="X51" s="9">
        <f t="shared" si="92"/>
        <v>2</v>
      </c>
      <c r="Y51" s="9">
        <f t="shared" si="93"/>
        <v>72</v>
      </c>
      <c r="Z51" s="9">
        <f t="shared" si="94"/>
        <v>1</v>
      </c>
      <c r="AA51" s="9">
        <f t="shared" si="95"/>
        <v>66</v>
      </c>
      <c r="AB51" s="9">
        <f t="shared" si="96"/>
        <v>4</v>
      </c>
      <c r="AC51" s="9">
        <f t="shared" si="97"/>
        <v>47</v>
      </c>
      <c r="AD51" s="124">
        <f t="shared" si="98"/>
        <v>0</v>
      </c>
      <c r="AE51" s="6">
        <f t="shared" si="99"/>
        <v>46</v>
      </c>
      <c r="AF51" s="6">
        <f t="shared" si="100"/>
        <v>1</v>
      </c>
      <c r="AG51" s="6">
        <f t="shared" si="101"/>
        <v>116</v>
      </c>
      <c r="AH51" s="6">
        <f t="shared" si="102"/>
        <v>1</v>
      </c>
      <c r="AI51" s="6">
        <f t="shared" si="103"/>
        <v>97</v>
      </c>
      <c r="AJ51" s="117">
        <f t="shared" si="104"/>
        <v>2</v>
      </c>
      <c r="AX51" s="76"/>
      <c r="AZ51" s="76"/>
      <c r="BT51"/>
      <c r="BV51"/>
      <c r="CS51" s="2"/>
      <c r="CT51" s="2"/>
      <c r="CU51" s="2"/>
      <c r="CV51" s="2"/>
      <c r="CW51" s="2"/>
      <c r="CX51" s="2"/>
      <c r="CY51" s="2"/>
      <c r="CZ51" s="2"/>
      <c r="DA51" s="2"/>
      <c r="DC51" s="1"/>
      <c r="DE51" s="1"/>
      <c r="DG51" s="1"/>
      <c r="DI51" s="1"/>
      <c r="DO51"/>
      <c r="DP51"/>
      <c r="DQ51"/>
      <c r="DR51"/>
      <c r="DS51"/>
      <c r="DT51"/>
      <c r="DU51"/>
      <c r="DV51"/>
      <c r="DW51"/>
      <c r="DY51"/>
      <c r="EA51"/>
      <c r="EC51"/>
      <c r="EE51"/>
    </row>
    <row r="52" spans="2:135" ht="18" thickTop="1" thickBot="1" x14ac:dyDescent="0.25">
      <c r="B52" s="116" t="s">
        <v>2</v>
      </c>
      <c r="C52" s="169">
        <f t="shared" si="105"/>
        <v>123</v>
      </c>
      <c r="D52" s="164">
        <f t="shared" si="106"/>
        <v>1</v>
      </c>
      <c r="E52" s="9">
        <f t="shared" si="73"/>
        <v>96</v>
      </c>
      <c r="F52" s="9">
        <f t="shared" si="74"/>
        <v>3</v>
      </c>
      <c r="G52" s="9">
        <f t="shared" si="75"/>
        <v>96</v>
      </c>
      <c r="H52" s="163">
        <f t="shared" si="76"/>
        <v>0</v>
      </c>
      <c r="I52" s="9">
        <f t="shared" si="77"/>
        <v>152</v>
      </c>
      <c r="J52" s="9">
        <f t="shared" si="78"/>
        <v>1</v>
      </c>
      <c r="K52" s="9">
        <f t="shared" si="79"/>
        <v>101</v>
      </c>
      <c r="L52" s="9">
        <f t="shared" si="80"/>
        <v>9</v>
      </c>
      <c r="M52" s="9">
        <f t="shared" si="81"/>
        <v>141</v>
      </c>
      <c r="N52" s="9">
        <f t="shared" si="82"/>
        <v>2</v>
      </c>
      <c r="O52" s="9">
        <f t="shared" si="83"/>
        <v>56</v>
      </c>
      <c r="P52" s="9">
        <f t="shared" si="84"/>
        <v>2</v>
      </c>
      <c r="Q52" s="9">
        <f t="shared" si="85"/>
        <v>38</v>
      </c>
      <c r="R52" s="9">
        <f t="shared" si="86"/>
        <v>1</v>
      </c>
      <c r="S52" s="9">
        <f t="shared" si="87"/>
        <v>74</v>
      </c>
      <c r="T52" s="124">
        <f t="shared" si="88"/>
        <v>0</v>
      </c>
      <c r="U52" s="9">
        <f t="shared" si="89"/>
        <v>27</v>
      </c>
      <c r="V52" s="9">
        <f t="shared" si="90"/>
        <v>3</v>
      </c>
      <c r="W52" s="9">
        <f t="shared" si="91"/>
        <v>54</v>
      </c>
      <c r="X52" s="9">
        <f t="shared" si="92"/>
        <v>3</v>
      </c>
      <c r="Y52" s="9">
        <f t="shared" si="93"/>
        <v>44</v>
      </c>
      <c r="Z52" s="9">
        <f t="shared" si="94"/>
        <v>5</v>
      </c>
      <c r="AA52" s="9">
        <f t="shared" si="95"/>
        <v>46</v>
      </c>
      <c r="AB52" s="9">
        <f t="shared" si="96"/>
        <v>2</v>
      </c>
      <c r="AC52" s="9">
        <f t="shared" si="97"/>
        <v>49</v>
      </c>
      <c r="AD52" s="9">
        <f t="shared" si="98"/>
        <v>2</v>
      </c>
      <c r="AE52" s="6">
        <f t="shared" si="99"/>
        <v>177</v>
      </c>
      <c r="AF52" s="6">
        <f t="shared" si="100"/>
        <v>3</v>
      </c>
      <c r="AG52" s="6">
        <f t="shared" si="101"/>
        <v>93</v>
      </c>
      <c r="AH52" s="6">
        <f t="shared" si="102"/>
        <v>5</v>
      </c>
      <c r="AI52" s="6">
        <f t="shared" si="103"/>
        <v>177</v>
      </c>
      <c r="AJ52" s="125">
        <f t="shared" si="104"/>
        <v>0</v>
      </c>
      <c r="AX52" s="76"/>
      <c r="AZ52" s="76"/>
      <c r="BT52"/>
      <c r="BV52"/>
      <c r="CS52" s="2"/>
      <c r="CT52" s="2"/>
      <c r="CU52" s="2"/>
      <c r="CV52" s="2"/>
      <c r="CW52" s="2"/>
      <c r="CX52" s="2"/>
      <c r="CY52" s="2"/>
      <c r="CZ52" s="2"/>
      <c r="DA52" s="2"/>
      <c r="DC52" s="1"/>
      <c r="DE52" s="1"/>
      <c r="DG52" s="1"/>
      <c r="DI52" s="1"/>
      <c r="DO52"/>
      <c r="DP52"/>
      <c r="DQ52"/>
      <c r="DR52"/>
      <c r="DS52"/>
      <c r="DT52"/>
      <c r="DU52"/>
      <c r="DV52"/>
      <c r="DW52"/>
      <c r="DY52"/>
      <c r="EA52"/>
      <c r="EC52"/>
      <c r="EE52"/>
    </row>
    <row r="53" spans="2:135" ht="18" thickTop="1" thickBot="1" x14ac:dyDescent="0.25">
      <c r="B53" s="123" t="s">
        <v>3</v>
      </c>
      <c r="C53" s="165">
        <f t="shared" si="105"/>
        <v>145</v>
      </c>
      <c r="D53" s="171">
        <f t="shared" si="106"/>
        <v>4</v>
      </c>
      <c r="E53" s="9">
        <f t="shared" si="73"/>
        <v>99</v>
      </c>
      <c r="F53" s="163">
        <f t="shared" si="74"/>
        <v>0</v>
      </c>
      <c r="G53" s="9">
        <f t="shared" si="75"/>
        <v>71</v>
      </c>
      <c r="H53" s="9">
        <f t="shared" si="76"/>
        <v>4</v>
      </c>
      <c r="I53" s="9">
        <f t="shared" si="77"/>
        <v>123</v>
      </c>
      <c r="J53" s="9">
        <f t="shared" si="78"/>
        <v>3</v>
      </c>
      <c r="K53" s="9">
        <f t="shared" si="79"/>
        <v>62</v>
      </c>
      <c r="L53" s="9">
        <f t="shared" si="80"/>
        <v>2</v>
      </c>
      <c r="M53" s="9">
        <f t="shared" si="81"/>
        <v>72</v>
      </c>
      <c r="N53" s="9">
        <f t="shared" si="82"/>
        <v>1</v>
      </c>
      <c r="O53" s="9">
        <f t="shared" si="83"/>
        <v>54</v>
      </c>
      <c r="P53" s="9">
        <f t="shared" si="84"/>
        <v>3</v>
      </c>
      <c r="Q53" s="9">
        <f t="shared" si="85"/>
        <v>42</v>
      </c>
      <c r="R53" s="9">
        <f t="shared" si="86"/>
        <v>2</v>
      </c>
      <c r="S53" s="9">
        <f t="shared" si="87"/>
        <v>63</v>
      </c>
      <c r="T53" s="124">
        <f t="shared" si="88"/>
        <v>0</v>
      </c>
      <c r="U53" s="9">
        <f t="shared" si="89"/>
        <v>76</v>
      </c>
      <c r="V53" s="9">
        <f t="shared" si="90"/>
        <v>3</v>
      </c>
      <c r="W53" s="9">
        <f t="shared" si="91"/>
        <v>69</v>
      </c>
      <c r="X53" s="9">
        <f t="shared" si="92"/>
        <v>3</v>
      </c>
      <c r="Y53" s="9">
        <f t="shared" si="93"/>
        <v>91</v>
      </c>
      <c r="Z53" s="9">
        <f t="shared" si="94"/>
        <v>2</v>
      </c>
      <c r="AA53" s="9">
        <f t="shared" si="95"/>
        <v>82</v>
      </c>
      <c r="AB53" s="9">
        <f t="shared" si="96"/>
        <v>5</v>
      </c>
      <c r="AC53" s="9">
        <f t="shared" si="97"/>
        <v>152</v>
      </c>
      <c r="AD53" s="9">
        <f t="shared" si="98"/>
        <v>2</v>
      </c>
      <c r="AE53" s="6">
        <f t="shared" si="99"/>
        <v>183</v>
      </c>
      <c r="AF53" s="6">
        <f t="shared" si="100"/>
        <v>7</v>
      </c>
      <c r="AG53" s="6">
        <f t="shared" si="101"/>
        <v>181</v>
      </c>
      <c r="AH53" s="6">
        <f t="shared" si="102"/>
        <v>10</v>
      </c>
      <c r="AI53" s="6">
        <f t="shared" si="103"/>
        <v>151</v>
      </c>
      <c r="AJ53" s="117">
        <f t="shared" si="104"/>
        <v>11</v>
      </c>
      <c r="AX53" s="76"/>
      <c r="AZ53" s="76"/>
      <c r="BT53"/>
      <c r="BV53"/>
      <c r="CS53" s="2"/>
      <c r="CT53" s="2"/>
      <c r="CU53" s="2"/>
      <c r="CV53" s="2"/>
      <c r="CW53" s="2"/>
      <c r="CX53" s="2"/>
      <c r="CY53" s="2"/>
      <c r="CZ53" s="2"/>
      <c r="DA53" s="2"/>
      <c r="DC53" s="1"/>
      <c r="DE53" s="1"/>
      <c r="DG53" s="1"/>
      <c r="DI53" s="1"/>
      <c r="DO53"/>
      <c r="DP53"/>
      <c r="DQ53"/>
      <c r="DR53"/>
      <c r="DS53"/>
      <c r="DT53"/>
      <c r="DU53"/>
      <c r="DV53"/>
      <c r="DW53"/>
      <c r="DY53"/>
      <c r="EA53"/>
      <c r="EC53"/>
      <c r="EE53"/>
    </row>
    <row r="54" spans="2:135" ht="18" thickTop="1" thickBot="1" x14ac:dyDescent="0.25">
      <c r="B54" s="123" t="s">
        <v>4</v>
      </c>
      <c r="C54" s="9">
        <f t="shared" si="105"/>
        <v>109</v>
      </c>
      <c r="D54" s="9">
        <f t="shared" si="106"/>
        <v>1</v>
      </c>
      <c r="E54" s="9">
        <f t="shared" si="73"/>
        <v>98</v>
      </c>
      <c r="F54" s="163">
        <f t="shared" si="74"/>
        <v>0</v>
      </c>
      <c r="G54" s="9">
        <f t="shared" si="75"/>
        <v>102</v>
      </c>
      <c r="H54" s="9">
        <f t="shared" si="76"/>
        <v>1</v>
      </c>
      <c r="I54" s="9">
        <f t="shared" si="77"/>
        <v>161</v>
      </c>
      <c r="J54" s="9">
        <f t="shared" si="78"/>
        <v>7</v>
      </c>
      <c r="K54" s="9">
        <f t="shared" si="79"/>
        <v>79</v>
      </c>
      <c r="L54" s="9">
        <f t="shared" si="80"/>
        <v>5</v>
      </c>
      <c r="M54" s="9">
        <f t="shared" si="81"/>
        <v>92</v>
      </c>
      <c r="N54" s="9">
        <f t="shared" si="82"/>
        <v>3</v>
      </c>
      <c r="O54" s="9">
        <f t="shared" si="83"/>
        <v>93</v>
      </c>
      <c r="P54" s="9">
        <f t="shared" si="84"/>
        <v>4</v>
      </c>
      <c r="Q54" s="9">
        <f t="shared" si="85"/>
        <v>69</v>
      </c>
      <c r="R54" s="9">
        <f t="shared" si="86"/>
        <v>10</v>
      </c>
      <c r="S54" s="9">
        <f t="shared" si="87"/>
        <v>70</v>
      </c>
      <c r="T54" s="9">
        <f t="shared" si="88"/>
        <v>4</v>
      </c>
      <c r="U54" s="9">
        <f t="shared" si="89"/>
        <v>54</v>
      </c>
      <c r="V54" s="9">
        <f t="shared" si="90"/>
        <v>7</v>
      </c>
      <c r="W54" s="9">
        <f t="shared" si="91"/>
        <v>48</v>
      </c>
      <c r="X54" s="9">
        <f t="shared" si="92"/>
        <v>6</v>
      </c>
      <c r="Y54" s="9">
        <f t="shared" si="93"/>
        <v>42</v>
      </c>
      <c r="Z54" s="9">
        <f t="shared" si="94"/>
        <v>1</v>
      </c>
      <c r="AA54" s="9">
        <f t="shared" si="95"/>
        <v>56</v>
      </c>
      <c r="AB54" s="9">
        <f t="shared" si="96"/>
        <v>61</v>
      </c>
      <c r="AC54" s="9">
        <f t="shared" si="97"/>
        <v>52</v>
      </c>
      <c r="AD54" s="9">
        <f t="shared" si="98"/>
        <v>3</v>
      </c>
      <c r="AE54" s="6">
        <f t="shared" si="99"/>
        <v>49</v>
      </c>
      <c r="AF54" s="6">
        <f t="shared" si="100"/>
        <v>2</v>
      </c>
      <c r="AG54" s="6">
        <f t="shared" si="101"/>
        <v>39</v>
      </c>
      <c r="AH54" s="6">
        <f t="shared" si="102"/>
        <v>9</v>
      </c>
      <c r="AI54" s="6">
        <f t="shared" si="103"/>
        <v>85</v>
      </c>
      <c r="AJ54" s="117">
        <f t="shared" si="104"/>
        <v>11</v>
      </c>
      <c r="AX54" s="76"/>
      <c r="AZ54" s="76"/>
      <c r="BT54"/>
      <c r="BV54"/>
      <c r="CS54" s="2"/>
      <c r="CT54" s="2"/>
      <c r="CU54" s="2"/>
      <c r="CV54" s="2"/>
      <c r="CW54" s="2"/>
      <c r="CX54" s="2"/>
      <c r="CY54" s="2"/>
      <c r="CZ54" s="2"/>
      <c r="DA54" s="2"/>
      <c r="DC54" s="1"/>
      <c r="DE54" s="1"/>
      <c r="DG54" s="1"/>
      <c r="DI54" s="1"/>
      <c r="DO54"/>
      <c r="DP54"/>
      <c r="DQ54"/>
      <c r="DR54"/>
      <c r="DS54"/>
      <c r="DT54"/>
      <c r="DU54"/>
      <c r="DV54"/>
      <c r="DW54"/>
      <c r="DY54"/>
      <c r="EA54"/>
      <c r="EC54"/>
      <c r="EE54"/>
    </row>
    <row r="55" spans="2:135" ht="18" thickTop="1" thickBot="1" x14ac:dyDescent="0.25">
      <c r="B55" s="116" t="s">
        <v>5</v>
      </c>
      <c r="C55" s="165">
        <f t="shared" si="105"/>
        <v>224</v>
      </c>
      <c r="D55" s="9">
        <f t="shared" si="106"/>
        <v>2</v>
      </c>
      <c r="E55" s="9">
        <f t="shared" si="73"/>
        <v>124</v>
      </c>
      <c r="F55" s="9">
        <f t="shared" si="74"/>
        <v>2</v>
      </c>
      <c r="G55" s="9">
        <f t="shared" si="75"/>
        <v>138</v>
      </c>
      <c r="H55" s="9">
        <f t="shared" si="76"/>
        <v>5</v>
      </c>
      <c r="I55" s="9">
        <f t="shared" si="77"/>
        <v>213</v>
      </c>
      <c r="J55" s="163">
        <f t="shared" si="78"/>
        <v>0</v>
      </c>
      <c r="K55" s="9">
        <f t="shared" si="79"/>
        <v>109</v>
      </c>
      <c r="L55" s="9">
        <f t="shared" si="80"/>
        <v>9</v>
      </c>
      <c r="M55" s="9">
        <f t="shared" si="81"/>
        <v>127</v>
      </c>
      <c r="N55" s="9">
        <f t="shared" si="82"/>
        <v>3</v>
      </c>
      <c r="O55" s="9">
        <f t="shared" si="83"/>
        <v>175</v>
      </c>
      <c r="P55" s="9">
        <f t="shared" si="84"/>
        <v>5</v>
      </c>
      <c r="Q55" s="9">
        <f t="shared" si="85"/>
        <v>124</v>
      </c>
      <c r="R55" s="9">
        <f t="shared" si="86"/>
        <v>6</v>
      </c>
      <c r="S55" s="9">
        <f t="shared" si="87"/>
        <v>89</v>
      </c>
      <c r="T55" s="9">
        <f t="shared" si="88"/>
        <v>3</v>
      </c>
      <c r="U55" s="9">
        <f t="shared" si="89"/>
        <v>221</v>
      </c>
      <c r="V55" s="9">
        <f t="shared" si="90"/>
        <v>4</v>
      </c>
      <c r="W55" s="9">
        <f t="shared" si="91"/>
        <v>129</v>
      </c>
      <c r="X55" s="9">
        <f t="shared" si="92"/>
        <v>8</v>
      </c>
      <c r="Y55" s="9">
        <f t="shared" si="93"/>
        <v>103</v>
      </c>
      <c r="Z55" s="9">
        <f t="shared" si="94"/>
        <v>34</v>
      </c>
      <c r="AA55" s="9">
        <f t="shared" si="95"/>
        <v>149</v>
      </c>
      <c r="AB55" s="9">
        <f t="shared" si="96"/>
        <v>20</v>
      </c>
      <c r="AC55" s="9">
        <f t="shared" si="97"/>
        <v>265</v>
      </c>
      <c r="AD55" s="9">
        <f t="shared" si="98"/>
        <v>12</v>
      </c>
      <c r="AE55" s="6">
        <f t="shared" si="99"/>
        <v>139</v>
      </c>
      <c r="AF55" s="6">
        <f t="shared" si="100"/>
        <v>4</v>
      </c>
      <c r="AG55" s="6">
        <f t="shared" si="101"/>
        <v>209</v>
      </c>
      <c r="AH55" s="6">
        <f t="shared" si="102"/>
        <v>6</v>
      </c>
      <c r="AI55" s="6">
        <f t="shared" si="103"/>
        <v>138</v>
      </c>
      <c r="AJ55" s="117">
        <f t="shared" si="104"/>
        <v>4</v>
      </c>
      <c r="AX55" s="76"/>
      <c r="AZ55" s="76"/>
      <c r="BT55"/>
      <c r="BV55"/>
      <c r="CS55" s="2"/>
      <c r="CT55" s="2"/>
      <c r="CU55" s="2"/>
      <c r="CV55" s="2"/>
      <c r="CW55" s="2"/>
      <c r="CX55" s="2"/>
      <c r="CY55" s="2"/>
      <c r="CZ55" s="2"/>
      <c r="DA55" s="2"/>
      <c r="DC55" s="1"/>
      <c r="DE55" s="1"/>
      <c r="DG55" s="1"/>
      <c r="DI55" s="1"/>
      <c r="DO55"/>
      <c r="DP55"/>
      <c r="DQ55"/>
      <c r="DR55"/>
      <c r="DS55"/>
      <c r="DT55"/>
      <c r="DU55"/>
      <c r="DV55"/>
      <c r="DW55"/>
      <c r="DY55"/>
      <c r="EA55"/>
      <c r="EC55"/>
      <c r="EE55"/>
    </row>
    <row r="56" spans="2:135" ht="18" thickTop="1" thickBot="1" x14ac:dyDescent="0.25">
      <c r="B56" s="116" t="s">
        <v>35</v>
      </c>
      <c r="C56" s="165">
        <f t="shared" si="105"/>
        <v>285</v>
      </c>
      <c r="D56" s="165">
        <f t="shared" si="106"/>
        <v>14</v>
      </c>
      <c r="E56" s="9">
        <f t="shared" si="73"/>
        <v>168</v>
      </c>
      <c r="F56" s="9">
        <f t="shared" si="74"/>
        <v>5</v>
      </c>
      <c r="G56" s="9">
        <f t="shared" si="75"/>
        <v>255</v>
      </c>
      <c r="H56" s="9">
        <f t="shared" si="76"/>
        <v>8</v>
      </c>
      <c r="I56" s="9">
        <f t="shared" si="77"/>
        <v>444</v>
      </c>
      <c r="J56" s="9">
        <f t="shared" si="78"/>
        <v>2</v>
      </c>
      <c r="K56" s="9">
        <f t="shared" si="79"/>
        <v>179</v>
      </c>
      <c r="L56" s="9">
        <f t="shared" si="80"/>
        <v>10</v>
      </c>
      <c r="M56" s="9">
        <f t="shared" si="81"/>
        <v>289</v>
      </c>
      <c r="N56" s="9">
        <f t="shared" si="82"/>
        <v>33</v>
      </c>
      <c r="O56" s="9">
        <f t="shared" si="83"/>
        <v>203</v>
      </c>
      <c r="P56" s="9">
        <f t="shared" si="84"/>
        <v>19</v>
      </c>
      <c r="Q56" s="9">
        <f t="shared" si="85"/>
        <v>293</v>
      </c>
      <c r="R56" s="9">
        <f t="shared" si="86"/>
        <v>8</v>
      </c>
      <c r="S56" s="9">
        <f t="shared" si="87"/>
        <v>100</v>
      </c>
      <c r="T56" s="9">
        <f t="shared" si="88"/>
        <v>29</v>
      </c>
      <c r="U56" s="9">
        <f t="shared" si="89"/>
        <v>182</v>
      </c>
      <c r="V56" s="9">
        <f t="shared" si="90"/>
        <v>23</v>
      </c>
      <c r="W56" s="9">
        <f t="shared" si="91"/>
        <v>267</v>
      </c>
      <c r="X56" s="9">
        <f t="shared" si="92"/>
        <v>10</v>
      </c>
      <c r="Y56" s="9">
        <f t="shared" si="93"/>
        <v>195</v>
      </c>
      <c r="Z56" s="9">
        <f t="shared" si="94"/>
        <v>30</v>
      </c>
      <c r="AA56" s="9">
        <f t="shared" si="95"/>
        <v>193</v>
      </c>
      <c r="AB56" s="9">
        <f t="shared" si="96"/>
        <v>24</v>
      </c>
      <c r="AC56" s="9">
        <f t="shared" si="97"/>
        <v>258</v>
      </c>
      <c r="AD56" s="9">
        <f t="shared" si="98"/>
        <v>59</v>
      </c>
      <c r="AE56" s="6">
        <f t="shared" si="99"/>
        <v>105</v>
      </c>
      <c r="AF56" s="6">
        <f t="shared" si="100"/>
        <v>8</v>
      </c>
      <c r="AG56" s="6">
        <f t="shared" si="101"/>
        <v>224</v>
      </c>
      <c r="AH56" s="6">
        <f t="shared" si="102"/>
        <v>4</v>
      </c>
      <c r="AI56" s="6">
        <f t="shared" si="103"/>
        <v>346</v>
      </c>
      <c r="AJ56" s="117">
        <f t="shared" si="104"/>
        <v>18</v>
      </c>
      <c r="AX56" s="76"/>
      <c r="AZ56" s="76"/>
      <c r="BT56"/>
      <c r="BV56"/>
      <c r="CS56" s="2"/>
      <c r="CT56" s="2"/>
      <c r="CU56" s="2"/>
      <c r="CV56" s="2"/>
      <c r="CW56" s="2"/>
      <c r="CX56" s="2"/>
      <c r="CY56" s="2"/>
      <c r="CZ56" s="2"/>
      <c r="DA56" s="2"/>
      <c r="DC56" s="1"/>
      <c r="DE56" s="1"/>
      <c r="DG56" s="1"/>
      <c r="DI56" s="1"/>
      <c r="DO56"/>
      <c r="DP56"/>
      <c r="DQ56"/>
      <c r="DR56"/>
      <c r="DS56"/>
      <c r="DT56"/>
      <c r="DU56"/>
      <c r="DV56"/>
      <c r="DW56"/>
      <c r="DY56"/>
      <c r="EA56"/>
      <c r="EC56"/>
      <c r="EE56"/>
    </row>
    <row r="57" spans="2:135" ht="18" thickTop="1" thickBot="1" x14ac:dyDescent="0.25">
      <c r="B57" s="116" t="s">
        <v>31</v>
      </c>
      <c r="C57" s="165">
        <f t="shared" si="105"/>
        <v>43</v>
      </c>
      <c r="D57" s="9">
        <f t="shared" si="106"/>
        <v>3</v>
      </c>
      <c r="E57" s="9">
        <f t="shared" si="73"/>
        <v>17</v>
      </c>
      <c r="F57" s="9">
        <f t="shared" si="74"/>
        <v>2</v>
      </c>
      <c r="G57" s="9">
        <f t="shared" si="75"/>
        <v>65</v>
      </c>
      <c r="H57" s="163">
        <f t="shared" si="76"/>
        <v>0</v>
      </c>
      <c r="I57" s="9">
        <f t="shared" si="77"/>
        <v>127</v>
      </c>
      <c r="J57" s="9">
        <f t="shared" si="78"/>
        <v>2</v>
      </c>
      <c r="K57" s="9">
        <f t="shared" si="79"/>
        <v>28</v>
      </c>
      <c r="L57" s="9">
        <f t="shared" si="80"/>
        <v>14</v>
      </c>
      <c r="M57" s="9">
        <f t="shared" si="81"/>
        <v>288</v>
      </c>
      <c r="N57" s="124">
        <f t="shared" si="82"/>
        <v>0</v>
      </c>
      <c r="O57" s="9">
        <f t="shared" si="83"/>
        <v>39</v>
      </c>
      <c r="P57" s="9">
        <f t="shared" si="84"/>
        <v>2</v>
      </c>
      <c r="Q57" s="9">
        <f t="shared" si="85"/>
        <v>106</v>
      </c>
      <c r="R57" s="9">
        <f t="shared" si="86"/>
        <v>3</v>
      </c>
      <c r="S57" s="9">
        <f t="shared" si="87"/>
        <v>141</v>
      </c>
      <c r="T57" s="9">
        <f t="shared" si="88"/>
        <v>3</v>
      </c>
      <c r="U57" s="9">
        <f t="shared" si="89"/>
        <v>112</v>
      </c>
      <c r="V57" s="124">
        <f t="shared" si="90"/>
        <v>0</v>
      </c>
      <c r="W57" s="9">
        <f t="shared" si="91"/>
        <v>109</v>
      </c>
      <c r="X57" s="9">
        <f t="shared" si="92"/>
        <v>8</v>
      </c>
      <c r="Y57" s="9">
        <f t="shared" si="93"/>
        <v>192</v>
      </c>
      <c r="Z57" s="9">
        <f t="shared" si="94"/>
        <v>1</v>
      </c>
      <c r="AA57" s="9">
        <f t="shared" si="95"/>
        <v>67</v>
      </c>
      <c r="AB57" s="9">
        <f t="shared" si="96"/>
        <v>15</v>
      </c>
      <c r="AC57" s="9">
        <f t="shared" si="97"/>
        <v>68</v>
      </c>
      <c r="AD57" s="9">
        <f t="shared" si="98"/>
        <v>1</v>
      </c>
      <c r="AE57" s="6">
        <f t="shared" si="99"/>
        <v>45</v>
      </c>
      <c r="AF57" s="6">
        <f t="shared" si="100"/>
        <v>2</v>
      </c>
      <c r="AG57" s="6">
        <f t="shared" si="101"/>
        <v>39</v>
      </c>
      <c r="AH57" s="6">
        <f t="shared" si="102"/>
        <v>2</v>
      </c>
      <c r="AI57" s="6">
        <f t="shared" si="103"/>
        <v>58</v>
      </c>
      <c r="AJ57" s="117">
        <f t="shared" si="104"/>
        <v>2</v>
      </c>
      <c r="AX57" s="76"/>
      <c r="AZ57" s="76"/>
      <c r="BT57"/>
      <c r="BV57"/>
      <c r="CS57" s="2"/>
      <c r="CT57" s="2"/>
      <c r="CU57" s="2"/>
      <c r="CV57" s="2"/>
      <c r="CW57" s="2"/>
      <c r="CX57" s="2"/>
      <c r="CY57" s="2"/>
      <c r="CZ57" s="2"/>
      <c r="DA57" s="2"/>
      <c r="DC57" s="1"/>
      <c r="DE57" s="1"/>
      <c r="DG57" s="1"/>
      <c r="DI57" s="1"/>
      <c r="DO57"/>
      <c r="DP57"/>
      <c r="DQ57"/>
      <c r="DR57"/>
      <c r="DS57"/>
      <c r="DT57"/>
      <c r="DU57"/>
      <c r="DV57"/>
      <c r="DW57"/>
      <c r="DY57"/>
      <c r="EA57"/>
      <c r="EC57"/>
      <c r="EE57"/>
    </row>
    <row r="58" spans="2:135" ht="18" thickTop="1" thickBot="1" x14ac:dyDescent="0.25">
      <c r="B58" s="123" t="s">
        <v>6</v>
      </c>
      <c r="C58" s="165">
        <f t="shared" si="105"/>
        <v>19</v>
      </c>
      <c r="D58" s="9">
        <f t="shared" si="106"/>
        <v>1</v>
      </c>
      <c r="E58" s="9">
        <f t="shared" si="73"/>
        <v>10</v>
      </c>
      <c r="F58" s="163">
        <f t="shared" si="74"/>
        <v>0</v>
      </c>
      <c r="G58" s="9">
        <f t="shared" si="75"/>
        <v>32</v>
      </c>
      <c r="H58" s="163">
        <f t="shared" si="76"/>
        <v>0</v>
      </c>
      <c r="I58" s="9">
        <f t="shared" si="77"/>
        <v>46</v>
      </c>
      <c r="J58" s="9">
        <f t="shared" si="78"/>
        <v>1</v>
      </c>
      <c r="K58" s="9">
        <f t="shared" si="79"/>
        <v>260</v>
      </c>
      <c r="L58" s="9">
        <f t="shared" si="80"/>
        <v>3</v>
      </c>
      <c r="M58" s="9">
        <f t="shared" si="81"/>
        <v>212</v>
      </c>
      <c r="N58" s="124">
        <f t="shared" si="82"/>
        <v>0</v>
      </c>
      <c r="O58" s="9">
        <f t="shared" si="83"/>
        <v>142</v>
      </c>
      <c r="P58" s="124">
        <f t="shared" si="84"/>
        <v>0</v>
      </c>
      <c r="Q58" s="9">
        <f t="shared" si="85"/>
        <v>3</v>
      </c>
      <c r="R58" s="124">
        <f t="shared" si="86"/>
        <v>0</v>
      </c>
      <c r="S58" s="9">
        <f t="shared" si="87"/>
        <v>3</v>
      </c>
      <c r="T58" s="124">
        <f t="shared" si="88"/>
        <v>0</v>
      </c>
      <c r="U58" s="9">
        <f t="shared" si="89"/>
        <v>7</v>
      </c>
      <c r="V58" s="124">
        <f t="shared" si="90"/>
        <v>0</v>
      </c>
      <c r="W58" s="9">
        <f t="shared" si="91"/>
        <v>8</v>
      </c>
      <c r="X58" s="124">
        <f t="shared" si="92"/>
        <v>0</v>
      </c>
      <c r="Y58" s="9">
        <f t="shared" si="93"/>
        <v>12</v>
      </c>
      <c r="Z58" s="124">
        <f t="shared" si="94"/>
        <v>0</v>
      </c>
      <c r="AA58" s="9">
        <f t="shared" si="95"/>
        <v>1</v>
      </c>
      <c r="AB58" s="124">
        <f t="shared" si="96"/>
        <v>0</v>
      </c>
      <c r="AC58" s="9">
        <f t="shared" si="97"/>
        <v>2</v>
      </c>
      <c r="AD58" s="124">
        <f t="shared" si="98"/>
        <v>0</v>
      </c>
      <c r="AE58" s="6">
        <f t="shared" si="99"/>
        <v>11</v>
      </c>
      <c r="AF58" s="124">
        <f t="shared" si="100"/>
        <v>0</v>
      </c>
      <c r="AG58" s="6">
        <f t="shared" si="101"/>
        <v>4</v>
      </c>
      <c r="AH58" s="124">
        <f t="shared" si="102"/>
        <v>0</v>
      </c>
      <c r="AI58" s="6">
        <f t="shared" si="103"/>
        <v>73</v>
      </c>
      <c r="AJ58" s="125">
        <f t="shared" si="104"/>
        <v>0</v>
      </c>
      <c r="AX58" s="76"/>
      <c r="AZ58" s="76"/>
      <c r="BT58"/>
      <c r="BV58"/>
      <c r="CS58" s="2"/>
      <c r="CT58" s="2"/>
      <c r="CU58" s="2"/>
      <c r="CV58" s="2"/>
      <c r="CW58" s="2"/>
      <c r="CX58" s="2"/>
      <c r="CY58" s="2"/>
      <c r="CZ58" s="2"/>
      <c r="DA58" s="2"/>
      <c r="DC58" s="1"/>
      <c r="DE58" s="1"/>
      <c r="DG58" s="1"/>
      <c r="DI58" s="1"/>
      <c r="DO58"/>
      <c r="DP58"/>
      <c r="DQ58"/>
      <c r="DR58"/>
      <c r="DS58"/>
      <c r="DT58"/>
      <c r="DU58"/>
      <c r="DV58"/>
      <c r="DW58"/>
      <c r="DY58"/>
      <c r="EA58"/>
      <c r="EC58"/>
      <c r="EE58"/>
    </row>
    <row r="59" spans="2:135" ht="18" thickTop="1" thickBot="1" x14ac:dyDescent="0.25">
      <c r="B59" s="116" t="s">
        <v>7</v>
      </c>
      <c r="C59" s="165">
        <f t="shared" si="105"/>
        <v>754</v>
      </c>
      <c r="D59" s="165">
        <f t="shared" si="106"/>
        <v>4</v>
      </c>
      <c r="E59" s="9">
        <f t="shared" si="73"/>
        <v>312</v>
      </c>
      <c r="F59" s="9">
        <f t="shared" si="74"/>
        <v>2</v>
      </c>
      <c r="G59" s="9">
        <f t="shared" si="75"/>
        <v>486</v>
      </c>
      <c r="H59" s="9">
        <f t="shared" si="76"/>
        <v>6</v>
      </c>
      <c r="I59" s="9">
        <f t="shared" si="77"/>
        <v>1112</v>
      </c>
      <c r="J59" s="9">
        <f t="shared" si="78"/>
        <v>17</v>
      </c>
      <c r="K59" s="9">
        <f t="shared" si="79"/>
        <v>1175</v>
      </c>
      <c r="L59" s="9">
        <f t="shared" si="80"/>
        <v>77</v>
      </c>
      <c r="M59" s="9">
        <f t="shared" si="81"/>
        <v>621</v>
      </c>
      <c r="N59" s="9">
        <f t="shared" si="82"/>
        <v>31</v>
      </c>
      <c r="O59" s="9">
        <f t="shared" si="83"/>
        <v>429</v>
      </c>
      <c r="P59" s="9">
        <f t="shared" si="84"/>
        <v>7</v>
      </c>
      <c r="Q59" s="9">
        <f t="shared" si="85"/>
        <v>410</v>
      </c>
      <c r="R59" s="9">
        <f t="shared" si="86"/>
        <v>8</v>
      </c>
      <c r="S59" s="9">
        <f t="shared" si="87"/>
        <v>554</v>
      </c>
      <c r="T59" s="9">
        <f t="shared" si="88"/>
        <v>7</v>
      </c>
      <c r="U59" s="9">
        <f t="shared" si="89"/>
        <v>748</v>
      </c>
      <c r="V59" s="9">
        <f t="shared" si="90"/>
        <v>3</v>
      </c>
      <c r="W59" s="9">
        <f t="shared" si="91"/>
        <v>405</v>
      </c>
      <c r="X59" s="9">
        <f t="shared" si="92"/>
        <v>6</v>
      </c>
      <c r="Y59" s="9">
        <f t="shared" si="93"/>
        <v>375</v>
      </c>
      <c r="Z59" s="9">
        <f t="shared" si="94"/>
        <v>5</v>
      </c>
      <c r="AA59" s="9">
        <f t="shared" si="95"/>
        <v>219</v>
      </c>
      <c r="AB59" s="9">
        <f t="shared" si="96"/>
        <v>58</v>
      </c>
      <c r="AC59" s="9">
        <f t="shared" si="97"/>
        <v>165</v>
      </c>
      <c r="AD59" s="9">
        <f t="shared" si="98"/>
        <v>8</v>
      </c>
      <c r="AE59" s="6">
        <f t="shared" si="99"/>
        <v>159</v>
      </c>
      <c r="AF59" s="6">
        <f t="shared" si="100"/>
        <v>7</v>
      </c>
      <c r="AG59" s="6">
        <f t="shared" si="101"/>
        <v>293</v>
      </c>
      <c r="AH59" s="6">
        <f t="shared" si="102"/>
        <v>9</v>
      </c>
      <c r="AI59" s="6">
        <f t="shared" si="103"/>
        <v>849</v>
      </c>
      <c r="AJ59" s="117">
        <f t="shared" si="104"/>
        <v>3</v>
      </c>
      <c r="AX59" s="76"/>
      <c r="AZ59" s="76"/>
      <c r="BT59"/>
      <c r="BV59"/>
      <c r="CS59" s="2"/>
      <c r="CT59" s="2"/>
      <c r="CU59" s="2"/>
      <c r="CV59" s="2"/>
      <c r="CW59" s="2"/>
      <c r="CX59" s="2"/>
      <c r="CY59" s="2"/>
      <c r="CZ59" s="2"/>
      <c r="DA59" s="2"/>
      <c r="DC59" s="1"/>
      <c r="DE59" s="1"/>
      <c r="DG59" s="1"/>
      <c r="DI59" s="1"/>
      <c r="DO59"/>
      <c r="DP59"/>
      <c r="DQ59"/>
      <c r="DR59"/>
      <c r="DS59"/>
      <c r="DT59"/>
      <c r="DU59"/>
      <c r="DV59"/>
      <c r="DW59"/>
      <c r="DY59"/>
      <c r="EA59"/>
      <c r="EC59"/>
      <c r="EE59"/>
    </row>
    <row r="60" spans="2:135" ht="18" thickTop="1" thickBot="1" x14ac:dyDescent="0.25">
      <c r="B60" s="123" t="s">
        <v>8</v>
      </c>
      <c r="C60" s="165">
        <f t="shared" si="105"/>
        <v>184</v>
      </c>
      <c r="D60" s="163">
        <f t="shared" si="106"/>
        <v>0</v>
      </c>
      <c r="E60" s="9">
        <f t="shared" si="73"/>
        <v>134</v>
      </c>
      <c r="F60" s="163">
        <f t="shared" si="74"/>
        <v>0</v>
      </c>
      <c r="G60" s="9">
        <f t="shared" si="75"/>
        <v>130</v>
      </c>
      <c r="H60" s="9">
        <f t="shared" si="76"/>
        <v>21</v>
      </c>
      <c r="I60" s="9">
        <f t="shared" si="77"/>
        <v>214</v>
      </c>
      <c r="J60" s="9">
        <f t="shared" si="78"/>
        <v>5</v>
      </c>
      <c r="K60" s="9">
        <f t="shared" si="79"/>
        <v>195</v>
      </c>
      <c r="L60" s="9">
        <f t="shared" si="80"/>
        <v>4</v>
      </c>
      <c r="M60" s="9">
        <f t="shared" si="81"/>
        <v>164</v>
      </c>
      <c r="N60" s="9">
        <f t="shared" si="82"/>
        <v>14</v>
      </c>
      <c r="O60" s="9">
        <f t="shared" si="83"/>
        <v>166</v>
      </c>
      <c r="P60" s="9">
        <f t="shared" si="84"/>
        <v>4</v>
      </c>
      <c r="Q60" s="9">
        <f t="shared" si="85"/>
        <v>190</v>
      </c>
      <c r="R60" s="9">
        <f t="shared" si="86"/>
        <v>3</v>
      </c>
      <c r="S60" s="9">
        <f t="shared" si="87"/>
        <v>114</v>
      </c>
      <c r="T60" s="9">
        <f t="shared" si="88"/>
        <v>2</v>
      </c>
      <c r="U60" s="9">
        <f t="shared" si="89"/>
        <v>157</v>
      </c>
      <c r="V60" s="9">
        <f t="shared" si="90"/>
        <v>7</v>
      </c>
      <c r="W60" s="9">
        <f t="shared" si="91"/>
        <v>109</v>
      </c>
      <c r="X60" s="9">
        <f t="shared" si="92"/>
        <v>5</v>
      </c>
      <c r="Y60" s="9">
        <f t="shared" si="93"/>
        <v>181</v>
      </c>
      <c r="Z60" s="9">
        <f t="shared" si="94"/>
        <v>27</v>
      </c>
      <c r="AA60" s="9">
        <f t="shared" si="95"/>
        <v>157</v>
      </c>
      <c r="AB60" s="9">
        <f t="shared" si="96"/>
        <v>9</v>
      </c>
      <c r="AC60" s="9">
        <f t="shared" si="97"/>
        <v>302</v>
      </c>
      <c r="AD60" s="9">
        <f t="shared" si="98"/>
        <v>7</v>
      </c>
      <c r="AE60" s="6">
        <f t="shared" si="99"/>
        <v>304</v>
      </c>
      <c r="AF60" s="6">
        <f t="shared" si="100"/>
        <v>9</v>
      </c>
      <c r="AG60" s="6">
        <f t="shared" si="101"/>
        <v>248</v>
      </c>
      <c r="AH60" s="6">
        <f t="shared" si="102"/>
        <v>2</v>
      </c>
      <c r="AI60" s="6">
        <f t="shared" si="103"/>
        <v>248</v>
      </c>
      <c r="AJ60" s="117">
        <f t="shared" si="104"/>
        <v>10</v>
      </c>
      <c r="AX60" s="76"/>
      <c r="AZ60" s="76"/>
      <c r="BT60"/>
      <c r="BV60"/>
      <c r="CS60" s="2"/>
      <c r="CT60" s="2"/>
      <c r="CU60" s="2"/>
      <c r="CV60" s="2"/>
      <c r="CW60" s="2"/>
      <c r="CX60" s="2"/>
      <c r="CY60" s="2"/>
      <c r="CZ60" s="2"/>
      <c r="DA60" s="2"/>
      <c r="DC60" s="1"/>
      <c r="DE60" s="1"/>
      <c r="DG60" s="1"/>
      <c r="DI60" s="1"/>
      <c r="DO60"/>
      <c r="DP60"/>
      <c r="DQ60"/>
      <c r="DR60"/>
      <c r="DS60"/>
      <c r="DT60"/>
      <c r="DU60"/>
      <c r="DV60"/>
      <c r="DW60"/>
      <c r="DY60"/>
      <c r="EA60"/>
      <c r="EC60"/>
      <c r="EE60"/>
    </row>
    <row r="61" spans="2:135" ht="18" thickTop="1" thickBot="1" x14ac:dyDescent="0.25">
      <c r="B61" s="123" t="s">
        <v>9</v>
      </c>
      <c r="C61" s="165">
        <f t="shared" si="105"/>
        <v>189</v>
      </c>
      <c r="D61" s="9">
        <f t="shared" si="106"/>
        <v>1</v>
      </c>
      <c r="E61" s="9">
        <f t="shared" si="73"/>
        <v>118</v>
      </c>
      <c r="F61" s="163">
        <f t="shared" si="74"/>
        <v>0</v>
      </c>
      <c r="G61" s="9">
        <f t="shared" si="75"/>
        <v>120</v>
      </c>
      <c r="H61" s="163">
        <f t="shared" si="76"/>
        <v>0</v>
      </c>
      <c r="I61" s="9">
        <f t="shared" si="77"/>
        <v>212</v>
      </c>
      <c r="J61" s="9">
        <f t="shared" si="78"/>
        <v>4</v>
      </c>
      <c r="K61" s="9">
        <f t="shared" si="79"/>
        <v>188</v>
      </c>
      <c r="L61" s="9">
        <f t="shared" si="80"/>
        <v>1</v>
      </c>
      <c r="M61" s="9">
        <f t="shared" si="81"/>
        <v>115</v>
      </c>
      <c r="N61" s="9">
        <f t="shared" si="82"/>
        <v>3</v>
      </c>
      <c r="O61" s="9">
        <f t="shared" si="83"/>
        <v>156</v>
      </c>
      <c r="P61" s="9">
        <f t="shared" si="84"/>
        <v>5</v>
      </c>
      <c r="Q61" s="9">
        <f t="shared" si="85"/>
        <v>286</v>
      </c>
      <c r="R61" s="9">
        <f t="shared" si="86"/>
        <v>3</v>
      </c>
      <c r="S61" s="9">
        <f t="shared" si="87"/>
        <v>178</v>
      </c>
      <c r="T61" s="9">
        <f t="shared" si="88"/>
        <v>10</v>
      </c>
      <c r="U61" s="9">
        <f t="shared" si="89"/>
        <v>198</v>
      </c>
      <c r="V61" s="9">
        <f t="shared" si="90"/>
        <v>1</v>
      </c>
      <c r="W61" s="9">
        <f t="shared" si="91"/>
        <v>111</v>
      </c>
      <c r="X61" s="9">
        <f t="shared" si="92"/>
        <v>11</v>
      </c>
      <c r="Y61" s="9">
        <f t="shared" si="93"/>
        <v>181</v>
      </c>
      <c r="Z61" s="9">
        <f t="shared" si="94"/>
        <v>7</v>
      </c>
      <c r="AA61" s="9">
        <f t="shared" si="95"/>
        <v>89</v>
      </c>
      <c r="AB61" s="9">
        <f t="shared" si="96"/>
        <v>3</v>
      </c>
      <c r="AC61" s="9">
        <f t="shared" si="97"/>
        <v>275</v>
      </c>
      <c r="AD61" s="9">
        <f t="shared" si="98"/>
        <v>8</v>
      </c>
      <c r="AE61" s="6">
        <f t="shared" si="99"/>
        <v>261</v>
      </c>
      <c r="AF61" s="6">
        <f t="shared" si="100"/>
        <v>8</v>
      </c>
      <c r="AG61" s="6">
        <f t="shared" si="101"/>
        <v>168</v>
      </c>
      <c r="AH61" s="6">
        <f t="shared" si="102"/>
        <v>3</v>
      </c>
      <c r="AI61" s="6">
        <f t="shared" si="103"/>
        <v>202</v>
      </c>
      <c r="AJ61" s="117">
        <f t="shared" si="104"/>
        <v>12</v>
      </c>
      <c r="AX61" s="76"/>
      <c r="AZ61" s="76"/>
      <c r="BT61"/>
      <c r="BV61"/>
      <c r="CS61" s="2"/>
      <c r="CT61" s="2"/>
      <c r="CU61" s="2"/>
      <c r="CV61" s="2"/>
      <c r="CW61" s="2"/>
      <c r="CX61" s="2"/>
      <c r="CY61" s="2"/>
      <c r="CZ61" s="2"/>
      <c r="DA61" s="2"/>
      <c r="DC61" s="1"/>
      <c r="DE61" s="1"/>
      <c r="DG61" s="1"/>
      <c r="DI61" s="1"/>
      <c r="DO61"/>
      <c r="DP61"/>
      <c r="DQ61"/>
      <c r="DR61"/>
      <c r="DS61"/>
      <c r="DT61"/>
      <c r="DU61"/>
      <c r="DV61"/>
      <c r="DW61"/>
      <c r="DY61"/>
      <c r="EA61"/>
      <c r="EC61"/>
      <c r="EE61"/>
    </row>
    <row r="62" spans="2:135" ht="18" thickTop="1" thickBot="1" x14ac:dyDescent="0.25">
      <c r="B62" s="123" t="s">
        <v>10</v>
      </c>
      <c r="C62" s="165">
        <f t="shared" si="105"/>
        <v>107</v>
      </c>
      <c r="D62" s="163">
        <f t="shared" si="106"/>
        <v>0</v>
      </c>
      <c r="E62" s="9">
        <f t="shared" si="73"/>
        <v>57</v>
      </c>
      <c r="F62" s="163">
        <f t="shared" si="74"/>
        <v>0</v>
      </c>
      <c r="G62" s="9">
        <f t="shared" si="75"/>
        <v>82</v>
      </c>
      <c r="H62" s="163">
        <f t="shared" si="76"/>
        <v>0</v>
      </c>
      <c r="I62" s="9">
        <f t="shared" si="77"/>
        <v>189</v>
      </c>
      <c r="J62" s="9">
        <f t="shared" si="78"/>
        <v>2</v>
      </c>
      <c r="K62" s="9">
        <f t="shared" si="79"/>
        <v>147</v>
      </c>
      <c r="L62" s="9">
        <f t="shared" si="80"/>
        <v>8</v>
      </c>
      <c r="M62" s="9">
        <f t="shared" si="81"/>
        <v>181</v>
      </c>
      <c r="N62" s="9">
        <f t="shared" si="82"/>
        <v>5</v>
      </c>
      <c r="O62" s="9">
        <f t="shared" si="83"/>
        <v>67</v>
      </c>
      <c r="P62" s="9">
        <f t="shared" si="84"/>
        <v>5</v>
      </c>
      <c r="Q62" s="9">
        <f t="shared" si="85"/>
        <v>113</v>
      </c>
      <c r="R62" s="9">
        <f t="shared" si="86"/>
        <v>2</v>
      </c>
      <c r="S62" s="9">
        <f t="shared" si="87"/>
        <v>75</v>
      </c>
      <c r="T62" s="9">
        <f t="shared" si="88"/>
        <v>2</v>
      </c>
      <c r="U62" s="9">
        <f t="shared" si="89"/>
        <v>88</v>
      </c>
      <c r="V62" s="9">
        <f t="shared" si="90"/>
        <v>1</v>
      </c>
      <c r="W62" s="9">
        <f t="shared" si="91"/>
        <v>85</v>
      </c>
      <c r="X62" s="9">
        <f t="shared" si="92"/>
        <v>3</v>
      </c>
      <c r="Y62" s="9">
        <f t="shared" si="93"/>
        <v>69</v>
      </c>
      <c r="Z62" s="9">
        <f t="shared" si="94"/>
        <v>3</v>
      </c>
      <c r="AA62" s="9">
        <f t="shared" si="95"/>
        <v>51</v>
      </c>
      <c r="AB62" s="9">
        <f t="shared" si="96"/>
        <v>44</v>
      </c>
      <c r="AC62" s="9">
        <f t="shared" si="97"/>
        <v>50</v>
      </c>
      <c r="AD62" s="9">
        <f t="shared" si="98"/>
        <v>2</v>
      </c>
      <c r="AE62" s="6">
        <f t="shared" si="99"/>
        <v>204</v>
      </c>
      <c r="AF62" s="6">
        <f t="shared" si="100"/>
        <v>6</v>
      </c>
      <c r="AG62" s="6">
        <f t="shared" si="101"/>
        <v>15</v>
      </c>
      <c r="AH62" s="6">
        <f t="shared" si="102"/>
        <v>2</v>
      </c>
      <c r="AI62" s="6">
        <f t="shared" si="103"/>
        <v>139</v>
      </c>
      <c r="AJ62" s="117">
        <f t="shared" si="104"/>
        <v>11</v>
      </c>
      <c r="AX62" s="76"/>
      <c r="AZ62" s="76"/>
      <c r="BT62"/>
      <c r="BV62"/>
      <c r="CS62" s="2"/>
      <c r="CT62" s="2"/>
      <c r="CU62" s="2"/>
      <c r="CV62" s="2"/>
      <c r="CW62" s="2"/>
      <c r="CX62" s="2"/>
      <c r="CY62" s="2"/>
      <c r="CZ62" s="2"/>
      <c r="DA62" s="2"/>
      <c r="DC62" s="1"/>
      <c r="DE62" s="1"/>
      <c r="DG62" s="1"/>
      <c r="DI62" s="1"/>
      <c r="DO62"/>
      <c r="DP62"/>
      <c r="DQ62"/>
      <c r="DR62"/>
      <c r="DS62"/>
      <c r="DT62"/>
      <c r="DU62"/>
      <c r="DV62"/>
      <c r="DW62"/>
      <c r="DY62"/>
      <c r="EA62"/>
      <c r="EC62"/>
      <c r="EE62"/>
    </row>
    <row r="63" spans="2:135" ht="17" thickTop="1" x14ac:dyDescent="0.2">
      <c r="B63" s="116" t="s">
        <v>11</v>
      </c>
      <c r="C63" s="9">
        <f t="shared" si="105"/>
        <v>403</v>
      </c>
      <c r="D63" s="9">
        <f t="shared" si="106"/>
        <v>14</v>
      </c>
      <c r="E63" s="9">
        <f t="shared" si="73"/>
        <v>374</v>
      </c>
      <c r="F63" s="9">
        <f t="shared" si="74"/>
        <v>16</v>
      </c>
      <c r="G63" s="9">
        <f t="shared" si="75"/>
        <v>296</v>
      </c>
      <c r="H63" s="9">
        <f t="shared" si="76"/>
        <v>15</v>
      </c>
      <c r="I63" s="9">
        <f t="shared" si="77"/>
        <v>769</v>
      </c>
      <c r="J63" s="9">
        <f t="shared" si="78"/>
        <v>17</v>
      </c>
      <c r="K63" s="9">
        <f t="shared" si="79"/>
        <v>763</v>
      </c>
      <c r="L63" s="9">
        <f t="shared" si="80"/>
        <v>63</v>
      </c>
      <c r="M63" s="9">
        <f t="shared" si="81"/>
        <v>346</v>
      </c>
      <c r="N63" s="9">
        <f t="shared" si="82"/>
        <v>19</v>
      </c>
      <c r="O63" s="9">
        <f t="shared" si="83"/>
        <v>425</v>
      </c>
      <c r="P63" s="9">
        <f t="shared" si="84"/>
        <v>35</v>
      </c>
      <c r="Q63" s="9">
        <f t="shared" si="85"/>
        <v>471</v>
      </c>
      <c r="R63" s="9">
        <f t="shared" si="86"/>
        <v>83</v>
      </c>
      <c r="S63" s="9">
        <f t="shared" si="87"/>
        <v>297</v>
      </c>
      <c r="T63" s="9">
        <f t="shared" si="88"/>
        <v>41</v>
      </c>
      <c r="U63" s="9">
        <f t="shared" si="89"/>
        <v>398</v>
      </c>
      <c r="V63" s="9">
        <f t="shared" si="90"/>
        <v>21</v>
      </c>
      <c r="W63" s="9">
        <f t="shared" si="91"/>
        <v>477</v>
      </c>
      <c r="X63" s="9">
        <f t="shared" si="92"/>
        <v>21</v>
      </c>
      <c r="Y63" s="9">
        <f t="shared" si="93"/>
        <v>258</v>
      </c>
      <c r="Z63" s="9">
        <f t="shared" si="94"/>
        <v>31</v>
      </c>
      <c r="AA63" s="9">
        <f t="shared" si="95"/>
        <v>242</v>
      </c>
      <c r="AB63" s="9">
        <f t="shared" si="96"/>
        <v>147</v>
      </c>
      <c r="AC63" s="9">
        <f t="shared" si="97"/>
        <v>229</v>
      </c>
      <c r="AD63" s="9">
        <f t="shared" si="98"/>
        <v>40</v>
      </c>
      <c r="AE63" s="6">
        <f t="shared" si="99"/>
        <v>240</v>
      </c>
      <c r="AF63" s="6">
        <f t="shared" si="100"/>
        <v>15</v>
      </c>
      <c r="AG63" s="6">
        <f t="shared" si="101"/>
        <v>127</v>
      </c>
      <c r="AH63" s="6">
        <f t="shared" si="102"/>
        <v>20</v>
      </c>
      <c r="AI63" s="6">
        <f t="shared" si="103"/>
        <v>523</v>
      </c>
      <c r="AJ63" s="117">
        <f t="shared" si="104"/>
        <v>17</v>
      </c>
      <c r="AX63" s="76"/>
      <c r="AZ63" s="76"/>
      <c r="BT63"/>
      <c r="BV63"/>
      <c r="CS63" s="2"/>
      <c r="CT63" s="2"/>
      <c r="CU63" s="2"/>
      <c r="CV63" s="2"/>
      <c r="CW63" s="2"/>
      <c r="CX63" s="2"/>
      <c r="CY63" s="2"/>
      <c r="CZ63" s="2"/>
      <c r="DA63" s="2"/>
      <c r="DC63" s="1"/>
      <c r="DE63" s="1"/>
      <c r="DG63" s="1"/>
      <c r="DI63" s="1"/>
      <c r="DO63"/>
      <c r="DP63"/>
      <c r="DQ63"/>
      <c r="DR63"/>
      <c r="DS63"/>
      <c r="DT63"/>
      <c r="DU63"/>
      <c r="DV63"/>
      <c r="DW63"/>
      <c r="DY63"/>
      <c r="EA63"/>
      <c r="EC63"/>
      <c r="EE63"/>
    </row>
    <row r="64" spans="2:135" ht="17" thickBot="1" x14ac:dyDescent="0.25">
      <c r="B64" s="116" t="s">
        <v>12</v>
      </c>
      <c r="C64" s="9">
        <f t="shared" si="105"/>
        <v>90</v>
      </c>
      <c r="D64" s="163">
        <f t="shared" si="106"/>
        <v>0</v>
      </c>
      <c r="E64" s="9">
        <f t="shared" si="73"/>
        <v>90</v>
      </c>
      <c r="F64" s="9">
        <f t="shared" si="74"/>
        <v>1</v>
      </c>
      <c r="G64" s="9">
        <f t="shared" si="75"/>
        <v>119</v>
      </c>
      <c r="H64" s="163">
        <f t="shared" si="76"/>
        <v>0</v>
      </c>
      <c r="I64" s="9">
        <f t="shared" si="77"/>
        <v>193</v>
      </c>
      <c r="J64" s="9">
        <f t="shared" si="78"/>
        <v>1</v>
      </c>
      <c r="K64" s="9">
        <f t="shared" si="79"/>
        <v>66</v>
      </c>
      <c r="L64" s="9">
        <f t="shared" si="80"/>
        <v>5</v>
      </c>
      <c r="M64" s="9">
        <f t="shared" si="81"/>
        <v>46</v>
      </c>
      <c r="N64" s="9">
        <f t="shared" si="82"/>
        <v>5</v>
      </c>
      <c r="O64" s="9">
        <f t="shared" si="83"/>
        <v>93</v>
      </c>
      <c r="P64" s="9">
        <f t="shared" si="84"/>
        <v>2</v>
      </c>
      <c r="Q64" s="9">
        <f t="shared" si="85"/>
        <v>73</v>
      </c>
      <c r="R64" s="124">
        <f t="shared" si="86"/>
        <v>0</v>
      </c>
      <c r="S64" s="9">
        <f t="shared" si="87"/>
        <v>62</v>
      </c>
      <c r="T64" s="124">
        <f t="shared" si="88"/>
        <v>0</v>
      </c>
      <c r="U64" s="9">
        <f t="shared" si="89"/>
        <v>83</v>
      </c>
      <c r="V64" s="124">
        <f t="shared" si="90"/>
        <v>0</v>
      </c>
      <c r="W64" s="9">
        <f t="shared" si="91"/>
        <v>45</v>
      </c>
      <c r="X64" s="124">
        <f t="shared" si="92"/>
        <v>0</v>
      </c>
      <c r="Y64" s="9">
        <f t="shared" si="93"/>
        <v>64</v>
      </c>
      <c r="Z64" s="124">
        <f t="shared" si="94"/>
        <v>0</v>
      </c>
      <c r="AA64" s="9">
        <f t="shared" si="95"/>
        <v>56</v>
      </c>
      <c r="AB64" s="9">
        <f t="shared" si="96"/>
        <v>1</v>
      </c>
      <c r="AC64" s="9">
        <f t="shared" si="97"/>
        <v>55</v>
      </c>
      <c r="AD64" s="124">
        <f t="shared" si="98"/>
        <v>0</v>
      </c>
      <c r="AE64" s="6">
        <f t="shared" si="99"/>
        <v>58</v>
      </c>
      <c r="AF64" s="6">
        <f t="shared" si="100"/>
        <v>1</v>
      </c>
      <c r="AG64" s="6">
        <f t="shared" si="101"/>
        <v>69</v>
      </c>
      <c r="AH64" s="6">
        <f t="shared" si="102"/>
        <v>1</v>
      </c>
      <c r="AI64" s="6">
        <f t="shared" si="103"/>
        <v>53</v>
      </c>
      <c r="AJ64" s="125">
        <f t="shared" si="104"/>
        <v>0</v>
      </c>
      <c r="AX64" s="76"/>
      <c r="AZ64" s="76"/>
      <c r="BT64"/>
      <c r="BV64"/>
      <c r="CS64" s="2"/>
      <c r="CT64" s="2"/>
      <c r="CU64" s="2"/>
      <c r="CV64" s="2"/>
      <c r="CW64" s="2"/>
      <c r="CX64" s="2"/>
      <c r="CY64" s="2"/>
      <c r="CZ64" s="2"/>
      <c r="DA64" s="2"/>
      <c r="DC64" s="1"/>
      <c r="DE64" s="1"/>
      <c r="DG64" s="1"/>
      <c r="DI64" s="1"/>
      <c r="DO64"/>
      <c r="DP64"/>
      <c r="DQ64"/>
      <c r="DR64"/>
      <c r="DS64"/>
      <c r="DT64"/>
      <c r="DU64"/>
      <c r="DV64"/>
      <c r="DW64"/>
      <c r="DY64"/>
      <c r="EA64"/>
      <c r="EC64"/>
      <c r="EE64"/>
    </row>
    <row r="65" spans="1:135" ht="18" thickTop="1" thickBot="1" x14ac:dyDescent="0.25">
      <c r="B65" s="116" t="s">
        <v>13</v>
      </c>
      <c r="C65" s="9">
        <f t="shared" si="105"/>
        <v>37</v>
      </c>
      <c r="D65" s="165">
        <f t="shared" si="106"/>
        <v>3</v>
      </c>
      <c r="E65" s="9">
        <f t="shared" si="73"/>
        <v>26</v>
      </c>
      <c r="F65" s="9">
        <f t="shared" si="74"/>
        <v>1</v>
      </c>
      <c r="G65" s="9">
        <f t="shared" si="75"/>
        <v>27</v>
      </c>
      <c r="H65" s="163">
        <f t="shared" si="76"/>
        <v>0</v>
      </c>
      <c r="I65" s="9">
        <f t="shared" si="77"/>
        <v>57</v>
      </c>
      <c r="J65" s="163">
        <f t="shared" si="78"/>
        <v>0</v>
      </c>
      <c r="K65" s="9">
        <f t="shared" si="79"/>
        <v>40</v>
      </c>
      <c r="L65" s="124">
        <f t="shared" si="80"/>
        <v>0</v>
      </c>
      <c r="M65" s="9">
        <f t="shared" si="81"/>
        <v>29</v>
      </c>
      <c r="N65" s="124">
        <f t="shared" si="82"/>
        <v>0</v>
      </c>
      <c r="O65" s="9">
        <f t="shared" si="83"/>
        <v>30</v>
      </c>
      <c r="P65" s="9">
        <f t="shared" si="84"/>
        <v>1</v>
      </c>
      <c r="Q65" s="9">
        <f t="shared" si="85"/>
        <v>17</v>
      </c>
      <c r="R65" s="124">
        <f t="shared" si="86"/>
        <v>0</v>
      </c>
      <c r="S65" s="9">
        <f t="shared" si="87"/>
        <v>18</v>
      </c>
      <c r="T65" s="124">
        <f t="shared" si="88"/>
        <v>0</v>
      </c>
      <c r="U65" s="9">
        <f t="shared" si="89"/>
        <v>14</v>
      </c>
      <c r="V65" s="124">
        <f t="shared" si="90"/>
        <v>0</v>
      </c>
      <c r="W65" s="9">
        <f t="shared" si="91"/>
        <v>13</v>
      </c>
      <c r="X65" s="124">
        <f t="shared" si="92"/>
        <v>0</v>
      </c>
      <c r="Y65" s="9">
        <f t="shared" si="93"/>
        <v>22</v>
      </c>
      <c r="Z65" s="124">
        <f t="shared" si="94"/>
        <v>0</v>
      </c>
      <c r="AA65" s="9">
        <f t="shared" si="95"/>
        <v>14</v>
      </c>
      <c r="AB65" s="9">
        <f t="shared" si="96"/>
        <v>3</v>
      </c>
      <c r="AC65" s="9">
        <f t="shared" si="97"/>
        <v>77</v>
      </c>
      <c r="AD65" s="9">
        <f t="shared" si="98"/>
        <v>1</v>
      </c>
      <c r="AE65" s="6">
        <f t="shared" si="99"/>
        <v>40</v>
      </c>
      <c r="AF65" s="6">
        <f t="shared" si="100"/>
        <v>2</v>
      </c>
      <c r="AG65" s="6">
        <f t="shared" si="101"/>
        <v>54</v>
      </c>
      <c r="AH65" s="6">
        <f t="shared" si="102"/>
        <v>3</v>
      </c>
      <c r="AI65" s="6">
        <f t="shared" si="103"/>
        <v>30</v>
      </c>
      <c r="AJ65" s="117">
        <f t="shared" si="104"/>
        <v>2</v>
      </c>
      <c r="AX65" s="76"/>
      <c r="AZ65" s="76"/>
      <c r="BT65"/>
      <c r="BV65"/>
      <c r="CS65" s="2"/>
      <c r="CT65" s="2"/>
      <c r="CU65" s="2"/>
      <c r="CV65" s="2"/>
      <c r="CW65" s="2"/>
      <c r="CX65" s="2"/>
      <c r="CY65" s="2"/>
      <c r="CZ65" s="2"/>
      <c r="DA65" s="2"/>
      <c r="DC65" s="1"/>
      <c r="DE65" s="1"/>
      <c r="DG65" s="1"/>
      <c r="DI65" s="1"/>
      <c r="DO65"/>
      <c r="DP65"/>
      <c r="DQ65"/>
      <c r="DR65"/>
      <c r="DS65"/>
      <c r="DT65"/>
      <c r="DU65"/>
      <c r="DV65"/>
      <c r="DW65"/>
      <c r="DY65"/>
      <c r="EA65"/>
      <c r="EC65"/>
      <c r="EE65"/>
    </row>
    <row r="66" spans="1:135" ht="18" thickTop="1" thickBot="1" x14ac:dyDescent="0.25">
      <c r="B66" s="123" t="s">
        <v>14</v>
      </c>
      <c r="C66" s="166">
        <f t="shared" si="105"/>
        <v>12</v>
      </c>
      <c r="D66" s="163">
        <f t="shared" si="106"/>
        <v>0</v>
      </c>
      <c r="E66" s="9">
        <f t="shared" si="73"/>
        <v>3</v>
      </c>
      <c r="F66" s="163">
        <f t="shared" si="74"/>
        <v>0</v>
      </c>
      <c r="G66" s="9">
        <f t="shared" si="75"/>
        <v>3</v>
      </c>
      <c r="H66" s="9">
        <f t="shared" si="76"/>
        <v>1</v>
      </c>
      <c r="I66" s="9">
        <f t="shared" si="77"/>
        <v>7</v>
      </c>
      <c r="J66" s="163">
        <f t="shared" si="78"/>
        <v>0</v>
      </c>
      <c r="K66" s="9">
        <f t="shared" si="79"/>
        <v>32</v>
      </c>
      <c r="L66" s="124">
        <f t="shared" si="80"/>
        <v>0</v>
      </c>
      <c r="M66" s="9">
        <f t="shared" si="81"/>
        <v>2</v>
      </c>
      <c r="N66" s="124">
        <f t="shared" si="82"/>
        <v>0</v>
      </c>
      <c r="O66" s="9">
        <f t="shared" si="83"/>
        <v>24</v>
      </c>
      <c r="P66" s="124">
        <f t="shared" si="84"/>
        <v>0</v>
      </c>
      <c r="Q66" s="9">
        <f t="shared" si="85"/>
        <v>36</v>
      </c>
      <c r="R66" s="124">
        <f t="shared" si="86"/>
        <v>0</v>
      </c>
      <c r="S66" s="9">
        <f t="shared" si="87"/>
        <v>46</v>
      </c>
      <c r="T66" s="124">
        <f t="shared" si="88"/>
        <v>0</v>
      </c>
      <c r="U66" s="9">
        <f t="shared" si="89"/>
        <v>42</v>
      </c>
      <c r="V66" s="124">
        <f t="shared" si="90"/>
        <v>0</v>
      </c>
      <c r="W66" s="9">
        <f t="shared" si="91"/>
        <v>82</v>
      </c>
      <c r="X66" s="124">
        <f t="shared" si="92"/>
        <v>0</v>
      </c>
      <c r="Y66" s="9">
        <f t="shared" si="93"/>
        <v>55</v>
      </c>
      <c r="Z66" s="124">
        <f t="shared" si="94"/>
        <v>0</v>
      </c>
      <c r="AA66" s="9">
        <f t="shared" si="95"/>
        <v>38</v>
      </c>
      <c r="AB66" s="124">
        <f t="shared" si="96"/>
        <v>0</v>
      </c>
      <c r="AC66" s="9">
        <f t="shared" si="97"/>
        <v>15</v>
      </c>
      <c r="AD66" s="9">
        <f t="shared" si="98"/>
        <v>1</v>
      </c>
      <c r="AE66" s="6">
        <f t="shared" si="99"/>
        <v>41</v>
      </c>
      <c r="AF66" s="6">
        <f t="shared" si="100"/>
        <v>2</v>
      </c>
      <c r="AG66" s="6">
        <f t="shared" si="101"/>
        <v>17</v>
      </c>
      <c r="AH66" s="6">
        <f t="shared" si="102"/>
        <v>3</v>
      </c>
      <c r="AI66" s="6">
        <f t="shared" si="103"/>
        <v>18</v>
      </c>
      <c r="AJ66" s="117">
        <f t="shared" si="104"/>
        <v>11</v>
      </c>
      <c r="AX66" s="76"/>
      <c r="AZ66" s="76"/>
      <c r="BT66"/>
      <c r="BV66"/>
      <c r="CS66" s="2"/>
      <c r="CT66" s="2"/>
      <c r="CU66" s="2"/>
      <c r="CV66" s="2"/>
      <c r="CW66" s="2"/>
      <c r="CX66" s="2"/>
      <c r="CY66" s="2"/>
      <c r="CZ66" s="2"/>
      <c r="DA66" s="2"/>
      <c r="DC66" s="1"/>
      <c r="DE66" s="1"/>
      <c r="DG66" s="1"/>
      <c r="DI66" s="1"/>
      <c r="DO66"/>
      <c r="DP66"/>
      <c r="DQ66"/>
      <c r="DR66"/>
      <c r="DS66"/>
      <c r="DT66"/>
      <c r="DU66"/>
      <c r="DV66"/>
      <c r="DW66"/>
      <c r="DY66"/>
      <c r="EA66"/>
      <c r="EC66"/>
      <c r="EE66"/>
    </row>
    <row r="67" spans="1:135" ht="18" thickTop="1" thickBot="1" x14ac:dyDescent="0.25">
      <c r="B67" s="116" t="s">
        <v>15</v>
      </c>
      <c r="C67" s="164">
        <f t="shared" si="105"/>
        <v>12</v>
      </c>
      <c r="D67" s="163">
        <f t="shared" si="106"/>
        <v>0</v>
      </c>
      <c r="E67" s="9">
        <f t="shared" si="73"/>
        <v>27</v>
      </c>
      <c r="F67" s="9">
        <f t="shared" si="74"/>
        <v>1</v>
      </c>
      <c r="G67" s="9">
        <f t="shared" si="75"/>
        <v>16</v>
      </c>
      <c r="H67" s="9">
        <f t="shared" si="76"/>
        <v>1</v>
      </c>
      <c r="I67" s="9">
        <f t="shared" si="77"/>
        <v>29</v>
      </c>
      <c r="J67" s="9">
        <f t="shared" si="78"/>
        <v>2</v>
      </c>
      <c r="K67" s="9">
        <f t="shared" si="79"/>
        <v>9</v>
      </c>
      <c r="L67" s="9">
        <f t="shared" si="80"/>
        <v>1</v>
      </c>
      <c r="M67" s="9">
        <f t="shared" si="81"/>
        <v>16</v>
      </c>
      <c r="N67" s="124">
        <f t="shared" si="82"/>
        <v>0</v>
      </c>
      <c r="O67" s="9">
        <f t="shared" si="83"/>
        <v>19</v>
      </c>
      <c r="P67" s="124">
        <f t="shared" si="84"/>
        <v>0</v>
      </c>
      <c r="Q67" s="9">
        <f t="shared" si="85"/>
        <v>21</v>
      </c>
      <c r="R67" s="124">
        <f t="shared" si="86"/>
        <v>0</v>
      </c>
      <c r="S67" s="9">
        <f t="shared" si="87"/>
        <v>24</v>
      </c>
      <c r="T67" s="124">
        <f t="shared" si="88"/>
        <v>0</v>
      </c>
      <c r="U67" s="9">
        <f t="shared" si="89"/>
        <v>22</v>
      </c>
      <c r="V67" s="124">
        <f t="shared" si="90"/>
        <v>0</v>
      </c>
      <c r="W67" s="9">
        <f t="shared" si="91"/>
        <v>21</v>
      </c>
      <c r="X67" s="9">
        <f t="shared" si="92"/>
        <v>1</v>
      </c>
      <c r="Y67" s="9">
        <f t="shared" si="93"/>
        <v>10</v>
      </c>
      <c r="Z67" s="9">
        <f t="shared" si="94"/>
        <v>2</v>
      </c>
      <c r="AA67" s="9">
        <f t="shared" si="95"/>
        <v>14</v>
      </c>
      <c r="AB67" s="9">
        <f t="shared" si="96"/>
        <v>9</v>
      </c>
      <c r="AC67" s="9">
        <f t="shared" si="97"/>
        <v>83</v>
      </c>
      <c r="AD67" s="9">
        <f t="shared" si="98"/>
        <v>5</v>
      </c>
      <c r="AE67" s="6">
        <f t="shared" si="99"/>
        <v>34</v>
      </c>
      <c r="AF67" s="6">
        <f t="shared" si="100"/>
        <v>2</v>
      </c>
      <c r="AG67" s="6">
        <f t="shared" si="101"/>
        <v>44</v>
      </c>
      <c r="AH67" s="6">
        <f t="shared" si="102"/>
        <v>1</v>
      </c>
      <c r="AI67" s="6">
        <f t="shared" si="103"/>
        <v>59</v>
      </c>
      <c r="AJ67" s="117">
        <f t="shared" si="104"/>
        <v>1</v>
      </c>
      <c r="AX67" s="76"/>
      <c r="AZ67" s="76"/>
      <c r="BT67"/>
      <c r="BV67"/>
      <c r="CS67" s="2"/>
      <c r="CT67" s="2"/>
      <c r="CU67" s="2"/>
      <c r="CV67" s="2"/>
      <c r="CW67" s="2"/>
      <c r="CX67" s="2"/>
      <c r="CY67" s="2"/>
      <c r="CZ67" s="2"/>
      <c r="DA67" s="2"/>
      <c r="DC67" s="1"/>
      <c r="DE67" s="1"/>
      <c r="DG67" s="1"/>
      <c r="DI67" s="1"/>
      <c r="DO67"/>
      <c r="DP67"/>
      <c r="DQ67"/>
      <c r="DR67"/>
      <c r="DS67"/>
      <c r="DT67"/>
      <c r="DU67"/>
      <c r="DV67"/>
      <c r="DW67"/>
      <c r="DY67"/>
      <c r="EA67"/>
      <c r="EC67"/>
      <c r="EE67"/>
    </row>
    <row r="68" spans="1:135" ht="18" thickTop="1" thickBot="1" x14ac:dyDescent="0.25">
      <c r="B68" s="116" t="s">
        <v>16</v>
      </c>
      <c r="C68" s="170">
        <f t="shared" si="105"/>
        <v>1596</v>
      </c>
      <c r="D68" s="164">
        <f t="shared" si="106"/>
        <v>3</v>
      </c>
      <c r="E68" s="9">
        <f t="shared" si="73"/>
        <v>721</v>
      </c>
      <c r="F68" s="9">
        <f t="shared" si="74"/>
        <v>7</v>
      </c>
      <c r="G68" s="9">
        <f t="shared" si="75"/>
        <v>1271</v>
      </c>
      <c r="H68" s="9">
        <f t="shared" si="76"/>
        <v>5</v>
      </c>
      <c r="I68" s="9">
        <f t="shared" si="77"/>
        <v>2603</v>
      </c>
      <c r="J68" s="9">
        <f t="shared" si="78"/>
        <v>19</v>
      </c>
      <c r="K68" s="9">
        <f t="shared" si="79"/>
        <v>1445</v>
      </c>
      <c r="L68" s="9">
        <f t="shared" si="80"/>
        <v>68</v>
      </c>
      <c r="M68" s="9">
        <f t="shared" si="81"/>
        <v>2686</v>
      </c>
      <c r="N68" s="9">
        <f t="shared" si="82"/>
        <v>68</v>
      </c>
      <c r="O68" s="9">
        <f t="shared" si="83"/>
        <v>2507</v>
      </c>
      <c r="P68" s="9">
        <f t="shared" si="84"/>
        <v>28</v>
      </c>
      <c r="Q68" s="9">
        <f t="shared" si="85"/>
        <v>2541</v>
      </c>
      <c r="R68" s="9">
        <f t="shared" si="86"/>
        <v>37</v>
      </c>
      <c r="S68" s="9">
        <f t="shared" si="87"/>
        <v>2302</v>
      </c>
      <c r="T68" s="9">
        <f t="shared" si="88"/>
        <v>37</v>
      </c>
      <c r="U68" s="9">
        <f t="shared" si="89"/>
        <v>4406</v>
      </c>
      <c r="V68" s="9">
        <f t="shared" si="90"/>
        <v>36</v>
      </c>
      <c r="W68" s="9">
        <f t="shared" si="91"/>
        <v>5543</v>
      </c>
      <c r="X68" s="9">
        <f t="shared" si="92"/>
        <v>47</v>
      </c>
      <c r="Y68" s="9">
        <f t="shared" si="93"/>
        <v>3570</v>
      </c>
      <c r="Z68" s="9">
        <f t="shared" si="94"/>
        <v>31</v>
      </c>
      <c r="AA68" s="9">
        <f t="shared" si="95"/>
        <v>3940</v>
      </c>
      <c r="AB68" s="9">
        <f t="shared" si="96"/>
        <v>95</v>
      </c>
      <c r="AC68" s="9">
        <f t="shared" si="97"/>
        <v>3390</v>
      </c>
      <c r="AD68" s="9">
        <f t="shared" si="98"/>
        <v>180</v>
      </c>
      <c r="AE68" s="6">
        <f t="shared" si="99"/>
        <v>5193</v>
      </c>
      <c r="AF68" s="6">
        <f t="shared" si="100"/>
        <v>96</v>
      </c>
      <c r="AG68" s="6">
        <f t="shared" si="101"/>
        <v>4252</v>
      </c>
      <c r="AH68" s="6">
        <f t="shared" si="102"/>
        <v>80</v>
      </c>
      <c r="AI68" s="6">
        <f t="shared" si="103"/>
        <v>4118</v>
      </c>
      <c r="AJ68" s="117">
        <f t="shared" si="104"/>
        <v>238</v>
      </c>
      <c r="AX68" s="76"/>
      <c r="AZ68" s="76"/>
      <c r="BT68"/>
      <c r="BV68"/>
      <c r="CS68" s="2"/>
      <c r="CT68" s="2"/>
      <c r="CU68" s="2"/>
      <c r="CV68" s="2"/>
      <c r="CW68" s="2"/>
      <c r="CX68" s="2"/>
      <c r="CY68" s="2"/>
      <c r="CZ68" s="2"/>
      <c r="DA68" s="2"/>
      <c r="DC68" s="1"/>
      <c r="DE68" s="1"/>
      <c r="DG68" s="1"/>
      <c r="DI68" s="1"/>
      <c r="DO68"/>
      <c r="DP68"/>
      <c r="DQ68"/>
      <c r="DR68"/>
      <c r="DS68"/>
      <c r="DT68"/>
      <c r="DU68"/>
      <c r="DV68"/>
      <c r="DW68"/>
      <c r="DY68"/>
      <c r="EA68"/>
      <c r="EC68"/>
      <c r="EE68"/>
    </row>
    <row r="69" spans="1:135" ht="18" thickTop="1" thickBot="1" x14ac:dyDescent="0.25">
      <c r="B69" s="123" t="s">
        <v>17</v>
      </c>
      <c r="C69" s="9">
        <f t="shared" si="105"/>
        <v>89</v>
      </c>
      <c r="D69" s="9">
        <f t="shared" si="106"/>
        <v>2</v>
      </c>
      <c r="E69" s="9">
        <f t="shared" si="73"/>
        <v>67</v>
      </c>
      <c r="F69" s="163">
        <f t="shared" si="74"/>
        <v>0</v>
      </c>
      <c r="G69" s="9">
        <f t="shared" si="75"/>
        <v>99</v>
      </c>
      <c r="H69" s="163">
        <f t="shared" si="76"/>
        <v>0</v>
      </c>
      <c r="I69" s="9">
        <f t="shared" si="77"/>
        <v>284</v>
      </c>
      <c r="J69" s="9">
        <f t="shared" si="78"/>
        <v>1</v>
      </c>
      <c r="K69" s="9">
        <f t="shared" si="79"/>
        <v>103</v>
      </c>
      <c r="L69" s="9">
        <f t="shared" si="80"/>
        <v>2</v>
      </c>
      <c r="M69" s="9">
        <f t="shared" si="81"/>
        <v>225</v>
      </c>
      <c r="N69" s="9">
        <f t="shared" si="82"/>
        <v>6</v>
      </c>
      <c r="O69" s="9">
        <f t="shared" si="83"/>
        <v>42</v>
      </c>
      <c r="P69" s="9">
        <f t="shared" si="84"/>
        <v>12</v>
      </c>
      <c r="Q69" s="9">
        <f t="shared" si="85"/>
        <v>47</v>
      </c>
      <c r="R69" s="124">
        <f t="shared" si="86"/>
        <v>0</v>
      </c>
      <c r="S69" s="9">
        <f t="shared" si="87"/>
        <v>76</v>
      </c>
      <c r="T69" s="124">
        <f t="shared" si="88"/>
        <v>0</v>
      </c>
      <c r="U69" s="9">
        <f t="shared" si="89"/>
        <v>114</v>
      </c>
      <c r="V69" s="124">
        <f t="shared" si="90"/>
        <v>0</v>
      </c>
      <c r="W69" s="9">
        <f t="shared" si="91"/>
        <v>57</v>
      </c>
      <c r="X69" s="124">
        <f t="shared" si="92"/>
        <v>0</v>
      </c>
      <c r="Y69" s="9">
        <f t="shared" si="93"/>
        <v>45</v>
      </c>
      <c r="Z69" s="124">
        <f t="shared" si="94"/>
        <v>0</v>
      </c>
      <c r="AA69" s="9">
        <f t="shared" si="95"/>
        <v>24</v>
      </c>
      <c r="AB69" s="9">
        <f t="shared" si="96"/>
        <v>1</v>
      </c>
      <c r="AC69" s="9">
        <f t="shared" si="97"/>
        <v>25</v>
      </c>
      <c r="AD69" s="9">
        <f t="shared" si="98"/>
        <v>3</v>
      </c>
      <c r="AE69" s="6">
        <f t="shared" si="99"/>
        <v>28</v>
      </c>
      <c r="AF69" s="6">
        <f t="shared" si="100"/>
        <v>4</v>
      </c>
      <c r="AG69" s="6">
        <f t="shared" si="101"/>
        <v>7</v>
      </c>
      <c r="AH69" s="6">
        <f t="shared" si="102"/>
        <v>2</v>
      </c>
      <c r="AI69" s="6">
        <f t="shared" si="103"/>
        <v>112</v>
      </c>
      <c r="AJ69" s="117">
        <f t="shared" si="104"/>
        <v>4</v>
      </c>
      <c r="AX69" s="76"/>
      <c r="AZ69" s="76"/>
      <c r="BT69"/>
      <c r="BV69"/>
      <c r="CS69" s="2"/>
      <c r="CT69" s="2"/>
      <c r="CU69" s="2"/>
      <c r="CV69" s="2"/>
      <c r="CW69" s="2"/>
      <c r="CX69" s="2"/>
      <c r="CY69" s="2"/>
      <c r="CZ69" s="2"/>
      <c r="DA69" s="2"/>
      <c r="DC69" s="1"/>
      <c r="DE69" s="1"/>
      <c r="DG69" s="1"/>
      <c r="DI69" s="1"/>
      <c r="DO69"/>
      <c r="DP69"/>
      <c r="DQ69"/>
      <c r="DR69"/>
      <c r="DS69"/>
      <c r="DT69"/>
      <c r="DU69"/>
      <c r="DV69"/>
      <c r="DW69"/>
      <c r="DY69"/>
      <c r="EA69"/>
      <c r="EC69"/>
      <c r="EE69"/>
    </row>
    <row r="70" spans="1:135" ht="18" thickTop="1" thickBot="1" x14ac:dyDescent="0.25">
      <c r="B70" s="116" t="s">
        <v>18</v>
      </c>
      <c r="C70" s="165">
        <f t="shared" si="105"/>
        <v>108</v>
      </c>
      <c r="D70" s="9">
        <f t="shared" si="106"/>
        <v>2</v>
      </c>
      <c r="E70" s="9">
        <f t="shared" si="73"/>
        <v>44</v>
      </c>
      <c r="F70" s="9">
        <f t="shared" si="74"/>
        <v>1</v>
      </c>
      <c r="G70" s="9">
        <f t="shared" si="75"/>
        <v>34</v>
      </c>
      <c r="H70" s="9">
        <f t="shared" si="76"/>
        <v>2</v>
      </c>
      <c r="I70" s="9">
        <f t="shared" si="77"/>
        <v>88</v>
      </c>
      <c r="J70" s="9">
        <f t="shared" si="78"/>
        <v>1</v>
      </c>
      <c r="K70" s="9">
        <f t="shared" si="79"/>
        <v>174</v>
      </c>
      <c r="L70" s="9">
        <f t="shared" si="80"/>
        <v>3</v>
      </c>
      <c r="M70" s="9">
        <f t="shared" si="81"/>
        <v>63</v>
      </c>
      <c r="N70" s="9">
        <f t="shared" si="82"/>
        <v>1</v>
      </c>
      <c r="O70" s="9">
        <f t="shared" si="83"/>
        <v>49</v>
      </c>
      <c r="P70" s="9">
        <f t="shared" si="84"/>
        <v>1</v>
      </c>
      <c r="Q70" s="9">
        <f t="shared" si="85"/>
        <v>61</v>
      </c>
      <c r="R70" s="9">
        <f t="shared" si="86"/>
        <v>3</v>
      </c>
      <c r="S70" s="9">
        <f t="shared" si="87"/>
        <v>49</v>
      </c>
      <c r="T70" s="9">
        <f t="shared" si="88"/>
        <v>1</v>
      </c>
      <c r="U70" s="9">
        <f t="shared" si="89"/>
        <v>100</v>
      </c>
      <c r="V70" s="9">
        <f t="shared" si="90"/>
        <v>2</v>
      </c>
      <c r="W70" s="9">
        <f t="shared" si="91"/>
        <v>75</v>
      </c>
      <c r="X70" s="9">
        <f t="shared" si="92"/>
        <v>8</v>
      </c>
      <c r="Y70" s="9">
        <f t="shared" si="93"/>
        <v>111</v>
      </c>
      <c r="Z70" s="9">
        <f t="shared" si="94"/>
        <v>6</v>
      </c>
      <c r="AA70" s="9">
        <f t="shared" si="95"/>
        <v>55</v>
      </c>
      <c r="AB70" s="9">
        <f t="shared" si="96"/>
        <v>14</v>
      </c>
      <c r="AC70" s="9">
        <f t="shared" si="97"/>
        <v>89</v>
      </c>
      <c r="AD70" s="9">
        <f t="shared" si="98"/>
        <v>3</v>
      </c>
      <c r="AE70" s="6">
        <f t="shared" si="99"/>
        <v>101</v>
      </c>
      <c r="AF70" s="6">
        <f t="shared" si="100"/>
        <v>2</v>
      </c>
      <c r="AG70" s="6">
        <f t="shared" si="101"/>
        <v>48</v>
      </c>
      <c r="AH70" s="6">
        <f t="shared" si="102"/>
        <v>9</v>
      </c>
      <c r="AI70" s="6">
        <f t="shared" si="103"/>
        <v>134</v>
      </c>
      <c r="AJ70" s="117">
        <f t="shared" si="104"/>
        <v>6</v>
      </c>
      <c r="AX70" s="76"/>
      <c r="AZ70" s="76"/>
      <c r="BT70"/>
      <c r="BV70"/>
      <c r="CS70" s="2"/>
      <c r="CT70" s="2"/>
      <c r="CU70" s="2"/>
      <c r="CV70" s="2"/>
      <c r="CW70" s="2"/>
      <c r="CX70" s="2"/>
      <c r="CY70" s="2"/>
      <c r="CZ70" s="2"/>
      <c r="DA70" s="2"/>
      <c r="DC70" s="1"/>
      <c r="DE70" s="1"/>
      <c r="DG70" s="1"/>
      <c r="DI70" s="1"/>
      <c r="DO70"/>
      <c r="DP70"/>
      <c r="DQ70"/>
      <c r="DR70"/>
      <c r="DS70"/>
      <c r="DT70"/>
      <c r="DU70"/>
      <c r="DV70"/>
      <c r="DW70"/>
      <c r="DY70"/>
      <c r="EA70"/>
      <c r="EC70"/>
      <c r="EE70"/>
    </row>
    <row r="71" spans="1:135" ht="18" thickTop="1" thickBot="1" x14ac:dyDescent="0.25">
      <c r="B71" s="123" t="s">
        <v>19</v>
      </c>
      <c r="C71" s="165">
        <f t="shared" si="105"/>
        <v>47</v>
      </c>
      <c r="D71" s="163">
        <f t="shared" si="106"/>
        <v>0</v>
      </c>
      <c r="E71" s="9">
        <f t="shared" si="73"/>
        <v>12</v>
      </c>
      <c r="F71" s="163">
        <f t="shared" si="74"/>
        <v>0</v>
      </c>
      <c r="G71" s="9">
        <f t="shared" si="75"/>
        <v>39</v>
      </c>
      <c r="H71" s="163">
        <f t="shared" si="76"/>
        <v>0</v>
      </c>
      <c r="I71" s="9">
        <f t="shared" si="77"/>
        <v>64</v>
      </c>
      <c r="J71" s="9">
        <f t="shared" si="78"/>
        <v>1</v>
      </c>
      <c r="K71" s="9">
        <f t="shared" si="79"/>
        <v>16</v>
      </c>
      <c r="L71" s="9">
        <f t="shared" si="80"/>
        <v>1</v>
      </c>
      <c r="M71" s="9">
        <f t="shared" si="81"/>
        <v>26</v>
      </c>
      <c r="N71" s="9">
        <f t="shared" si="82"/>
        <v>2</v>
      </c>
      <c r="O71" s="9">
        <f t="shared" si="83"/>
        <v>35</v>
      </c>
      <c r="P71" s="9">
        <f t="shared" si="84"/>
        <v>1</v>
      </c>
      <c r="Q71" s="9">
        <f t="shared" si="85"/>
        <v>27</v>
      </c>
      <c r="R71" s="9">
        <f t="shared" si="86"/>
        <v>1</v>
      </c>
      <c r="S71" s="9">
        <f t="shared" si="87"/>
        <v>42</v>
      </c>
      <c r="T71" s="9">
        <f t="shared" si="88"/>
        <v>1</v>
      </c>
      <c r="U71" s="9">
        <f t="shared" si="89"/>
        <v>44</v>
      </c>
      <c r="V71" s="124">
        <f t="shared" si="90"/>
        <v>0</v>
      </c>
      <c r="W71" s="9">
        <f t="shared" si="91"/>
        <v>47</v>
      </c>
      <c r="X71" s="9">
        <f t="shared" si="92"/>
        <v>1</v>
      </c>
      <c r="Y71" s="9">
        <f t="shared" si="93"/>
        <v>47</v>
      </c>
      <c r="Z71" s="124">
        <f t="shared" si="94"/>
        <v>0</v>
      </c>
      <c r="AA71" s="9">
        <f t="shared" si="95"/>
        <v>38</v>
      </c>
      <c r="AB71" s="9">
        <f t="shared" si="96"/>
        <v>1</v>
      </c>
      <c r="AC71" s="9">
        <f t="shared" si="97"/>
        <v>48</v>
      </c>
      <c r="AD71" s="124">
        <f t="shared" si="98"/>
        <v>0</v>
      </c>
      <c r="AE71" s="6">
        <f t="shared" si="99"/>
        <v>32</v>
      </c>
      <c r="AF71" s="6">
        <f t="shared" si="100"/>
        <v>1</v>
      </c>
      <c r="AG71" s="6">
        <f t="shared" si="101"/>
        <v>96</v>
      </c>
      <c r="AH71" s="6">
        <f t="shared" si="102"/>
        <v>1</v>
      </c>
      <c r="AI71" s="6">
        <f t="shared" si="103"/>
        <v>67</v>
      </c>
      <c r="AJ71" s="117">
        <f t="shared" si="104"/>
        <v>1</v>
      </c>
      <c r="AX71" s="76"/>
      <c r="AZ71" s="76"/>
      <c r="BT71"/>
      <c r="BV71"/>
      <c r="CS71" s="2"/>
      <c r="CT71" s="2"/>
      <c r="CU71" s="2"/>
      <c r="CV71" s="2"/>
      <c r="CW71" s="2"/>
      <c r="CX71" s="2"/>
      <c r="CY71" s="2"/>
      <c r="CZ71" s="2"/>
      <c r="DA71" s="2"/>
      <c r="DC71" s="1"/>
      <c r="DE71" s="1"/>
      <c r="DG71" s="1"/>
      <c r="DI71" s="1"/>
      <c r="DO71"/>
      <c r="DP71"/>
      <c r="DQ71"/>
      <c r="DR71"/>
      <c r="DS71"/>
      <c r="DT71"/>
      <c r="DU71"/>
      <c r="DV71"/>
      <c r="DW71"/>
      <c r="DY71"/>
      <c r="EA71"/>
      <c r="EC71"/>
      <c r="EE71"/>
    </row>
    <row r="72" spans="1:135" ht="18" thickTop="1" thickBot="1" x14ac:dyDescent="0.25">
      <c r="B72" s="116" t="s">
        <v>20</v>
      </c>
      <c r="C72" s="165">
        <f t="shared" si="105"/>
        <v>256</v>
      </c>
      <c r="D72" s="9">
        <f t="shared" si="106"/>
        <v>1</v>
      </c>
      <c r="E72" s="9">
        <f t="shared" si="73"/>
        <v>174</v>
      </c>
      <c r="F72" s="9">
        <f t="shared" si="74"/>
        <v>1</v>
      </c>
      <c r="G72" s="9">
        <f t="shared" si="75"/>
        <v>177</v>
      </c>
      <c r="H72" s="9">
        <f t="shared" si="76"/>
        <v>3</v>
      </c>
      <c r="I72" s="9">
        <f t="shared" si="77"/>
        <v>256</v>
      </c>
      <c r="J72" s="9">
        <f t="shared" si="78"/>
        <v>6</v>
      </c>
      <c r="K72" s="9">
        <f t="shared" si="79"/>
        <v>224</v>
      </c>
      <c r="L72" s="9">
        <f t="shared" si="80"/>
        <v>56</v>
      </c>
      <c r="M72" s="9">
        <f t="shared" si="81"/>
        <v>200</v>
      </c>
      <c r="N72" s="9">
        <f t="shared" si="82"/>
        <v>15</v>
      </c>
      <c r="O72" s="9">
        <f t="shared" si="83"/>
        <v>153</v>
      </c>
      <c r="P72" s="9">
        <f t="shared" si="84"/>
        <v>53</v>
      </c>
      <c r="Q72" s="9">
        <f t="shared" si="85"/>
        <v>123</v>
      </c>
      <c r="R72" s="9">
        <f t="shared" si="86"/>
        <v>5</v>
      </c>
      <c r="S72" s="9">
        <f t="shared" si="87"/>
        <v>1073</v>
      </c>
      <c r="T72" s="9">
        <f t="shared" si="88"/>
        <v>2</v>
      </c>
      <c r="U72" s="9">
        <f t="shared" si="89"/>
        <v>122</v>
      </c>
      <c r="V72" s="9">
        <f t="shared" si="90"/>
        <v>7</v>
      </c>
      <c r="W72" s="9">
        <f t="shared" si="91"/>
        <v>85</v>
      </c>
      <c r="X72" s="9">
        <f t="shared" si="92"/>
        <v>7</v>
      </c>
      <c r="Y72" s="9">
        <f t="shared" si="93"/>
        <v>84</v>
      </c>
      <c r="Z72" s="9">
        <f t="shared" si="94"/>
        <v>3</v>
      </c>
      <c r="AA72" s="9">
        <f t="shared" si="95"/>
        <v>82</v>
      </c>
      <c r="AB72" s="9">
        <f t="shared" si="96"/>
        <v>20</v>
      </c>
      <c r="AC72" s="9">
        <f t="shared" si="97"/>
        <v>81</v>
      </c>
      <c r="AD72" s="9">
        <f t="shared" si="98"/>
        <v>19</v>
      </c>
      <c r="AE72" s="6">
        <f t="shared" si="99"/>
        <v>121</v>
      </c>
      <c r="AF72" s="6">
        <f t="shared" si="100"/>
        <v>2</v>
      </c>
      <c r="AG72" s="6">
        <f t="shared" si="101"/>
        <v>482</v>
      </c>
      <c r="AH72" s="6">
        <f t="shared" si="102"/>
        <v>3</v>
      </c>
      <c r="AI72" s="6">
        <f t="shared" si="103"/>
        <v>407</v>
      </c>
      <c r="AJ72" s="117">
        <f t="shared" si="104"/>
        <v>1</v>
      </c>
      <c r="AX72" s="76"/>
      <c r="AZ72" s="76"/>
      <c r="BT72"/>
      <c r="BV72"/>
      <c r="CS72" s="2"/>
      <c r="CT72" s="2"/>
      <c r="CU72" s="2"/>
      <c r="CV72" s="2"/>
      <c r="CW72" s="2"/>
      <c r="CX72" s="2"/>
      <c r="CY72" s="2"/>
      <c r="CZ72" s="2"/>
      <c r="DA72" s="2"/>
      <c r="DC72" s="1"/>
      <c r="DE72" s="1"/>
      <c r="DG72" s="1"/>
      <c r="DI72" s="1"/>
      <c r="DO72"/>
      <c r="DP72"/>
      <c r="DQ72"/>
      <c r="DR72"/>
      <c r="DS72"/>
      <c r="DT72"/>
      <c r="DU72"/>
      <c r="DV72"/>
      <c r="DW72"/>
      <c r="DY72"/>
      <c r="EA72"/>
      <c r="EC72"/>
      <c r="EE72"/>
    </row>
    <row r="73" spans="1:135" ht="17" thickTop="1" x14ac:dyDescent="0.2">
      <c r="B73" s="123" t="s">
        <v>21</v>
      </c>
      <c r="C73" s="9">
        <f t="shared" si="105"/>
        <v>18</v>
      </c>
      <c r="D73" s="9">
        <f t="shared" si="106"/>
        <v>1</v>
      </c>
      <c r="E73" s="9">
        <f t="shared" si="73"/>
        <v>17</v>
      </c>
      <c r="F73" s="163">
        <f t="shared" si="74"/>
        <v>0</v>
      </c>
      <c r="G73" s="9">
        <f t="shared" si="75"/>
        <v>10</v>
      </c>
      <c r="H73" s="163">
        <f t="shared" si="76"/>
        <v>0</v>
      </c>
      <c r="I73" s="9">
        <f t="shared" si="77"/>
        <v>17</v>
      </c>
      <c r="J73" s="9">
        <f t="shared" si="78"/>
        <v>1</v>
      </c>
      <c r="K73" s="9">
        <f t="shared" si="79"/>
        <v>11</v>
      </c>
      <c r="L73" s="124">
        <f t="shared" si="80"/>
        <v>0</v>
      </c>
      <c r="M73" s="9">
        <f t="shared" si="81"/>
        <v>8</v>
      </c>
      <c r="N73" s="9">
        <f t="shared" si="82"/>
        <v>1</v>
      </c>
      <c r="O73" s="9">
        <f t="shared" si="83"/>
        <v>7</v>
      </c>
      <c r="P73" s="124">
        <f t="shared" si="84"/>
        <v>0</v>
      </c>
      <c r="Q73" s="9">
        <f t="shared" si="85"/>
        <v>8</v>
      </c>
      <c r="R73" s="124">
        <f t="shared" si="86"/>
        <v>0</v>
      </c>
      <c r="S73" s="9">
        <f t="shared" si="87"/>
        <v>7</v>
      </c>
      <c r="T73" s="124">
        <f t="shared" si="88"/>
        <v>0</v>
      </c>
      <c r="U73" s="9">
        <f t="shared" si="89"/>
        <v>20</v>
      </c>
      <c r="V73" s="124">
        <f t="shared" si="90"/>
        <v>0</v>
      </c>
      <c r="W73" s="9">
        <f t="shared" si="91"/>
        <v>6</v>
      </c>
      <c r="X73" s="9">
        <f t="shared" si="92"/>
        <v>2</v>
      </c>
      <c r="Y73" s="6">
        <f t="shared" si="93"/>
        <v>11</v>
      </c>
      <c r="Z73" s="124">
        <f t="shared" si="94"/>
        <v>0</v>
      </c>
      <c r="AA73" s="9">
        <f t="shared" si="95"/>
        <v>31</v>
      </c>
      <c r="AB73" s="9">
        <f t="shared" si="96"/>
        <v>1</v>
      </c>
      <c r="AC73" s="9">
        <f t="shared" si="97"/>
        <v>39</v>
      </c>
      <c r="AD73" s="9">
        <f t="shared" si="98"/>
        <v>4</v>
      </c>
      <c r="AE73" s="6">
        <f t="shared" si="99"/>
        <v>28</v>
      </c>
      <c r="AF73" s="124">
        <f t="shared" si="100"/>
        <v>0</v>
      </c>
      <c r="AG73" s="6">
        <f t="shared" si="101"/>
        <v>34</v>
      </c>
      <c r="AH73" s="6">
        <f t="shared" si="102"/>
        <v>3</v>
      </c>
      <c r="AI73" s="6">
        <f t="shared" si="103"/>
        <v>59</v>
      </c>
      <c r="AJ73" s="117">
        <f t="shared" si="104"/>
        <v>1</v>
      </c>
      <c r="AX73" s="76"/>
      <c r="AZ73" s="76"/>
      <c r="BT73"/>
      <c r="BV73"/>
      <c r="CS73" s="2"/>
      <c r="CT73" s="2"/>
      <c r="CU73" s="2"/>
      <c r="CV73" s="2"/>
      <c r="CW73" s="2"/>
      <c r="CX73" s="2"/>
      <c r="CY73" s="2"/>
      <c r="CZ73" s="2"/>
      <c r="DA73" s="2"/>
      <c r="DC73" s="1"/>
      <c r="DE73" s="1"/>
      <c r="DG73" s="1"/>
      <c r="DI73" s="1"/>
      <c r="DO73"/>
      <c r="DP73"/>
      <c r="DQ73"/>
      <c r="DR73"/>
      <c r="DS73"/>
      <c r="DT73"/>
      <c r="DU73"/>
      <c r="DV73"/>
      <c r="DW73"/>
      <c r="DY73"/>
      <c r="EA73"/>
      <c r="EC73"/>
      <c r="EE73"/>
    </row>
    <row r="74" spans="1:135" x14ac:dyDescent="0.2">
      <c r="B74" s="118" t="s">
        <v>46</v>
      </c>
      <c r="C74" s="167">
        <f>SUM(C50:C73)</f>
        <v>5259</v>
      </c>
      <c r="D74" s="168">
        <f t="shared" ref="D74:K74" si="107">SUM(D50:D73)</f>
        <v>59</v>
      </c>
      <c r="E74" s="167">
        <f>SUM(E50:E73)</f>
        <v>3098</v>
      </c>
      <c r="F74" s="168">
        <f t="shared" si="107"/>
        <v>44</v>
      </c>
      <c r="G74" s="143">
        <f t="shared" si="107"/>
        <v>4147</v>
      </c>
      <c r="H74" s="120">
        <f t="shared" si="107"/>
        <v>73</v>
      </c>
      <c r="I74" s="143">
        <f t="shared" si="107"/>
        <v>8259</v>
      </c>
      <c r="J74" s="120">
        <f t="shared" si="107"/>
        <v>97</v>
      </c>
      <c r="K74" s="143">
        <f t="shared" si="107"/>
        <v>5881</v>
      </c>
      <c r="L74" s="120">
        <f t="shared" ref="L74:Q74" si="108">SUM(L50:L73)</f>
        <v>355</v>
      </c>
      <c r="M74" s="143">
        <f t="shared" si="108"/>
        <v>6474</v>
      </c>
      <c r="N74" s="120">
        <f t="shared" si="108"/>
        <v>222</v>
      </c>
      <c r="O74" s="119">
        <f t="shared" si="108"/>
        <v>5348</v>
      </c>
      <c r="P74" s="120">
        <f t="shared" si="108"/>
        <v>193</v>
      </c>
      <c r="Q74" s="119">
        <f t="shared" si="108"/>
        <v>5388</v>
      </c>
      <c r="R74" s="120">
        <f t="shared" ref="R74:AJ74" si="109">SUM(R50:R73)</f>
        <v>178</v>
      </c>
      <c r="S74" s="119">
        <f>SUM(S50:S73)</f>
        <v>5713</v>
      </c>
      <c r="T74" s="120">
        <f t="shared" si="109"/>
        <v>146</v>
      </c>
      <c r="U74" s="119">
        <f>SUM(U50:U73)</f>
        <v>7559</v>
      </c>
      <c r="V74" s="120">
        <f t="shared" si="109"/>
        <v>131</v>
      </c>
      <c r="W74" s="119">
        <f>SUM(W50:W73)</f>
        <v>8346</v>
      </c>
      <c r="X74" s="120">
        <f t="shared" si="109"/>
        <v>166</v>
      </c>
      <c r="Y74" s="119">
        <f>SUM(Y50:Y73)</f>
        <v>6256</v>
      </c>
      <c r="Z74" s="120">
        <f t="shared" si="109"/>
        <v>196</v>
      </c>
      <c r="AA74" s="119">
        <f t="shared" si="109"/>
        <v>5999</v>
      </c>
      <c r="AB74" s="120">
        <f t="shared" si="109"/>
        <v>544</v>
      </c>
      <c r="AC74" s="119">
        <f t="shared" si="109"/>
        <v>6287</v>
      </c>
      <c r="AD74" s="120">
        <f t="shared" si="109"/>
        <v>368</v>
      </c>
      <c r="AE74" s="119">
        <f t="shared" si="109"/>
        <v>8328</v>
      </c>
      <c r="AF74" s="120">
        <f t="shared" si="109"/>
        <v>189</v>
      </c>
      <c r="AG74" s="119">
        <f t="shared" si="109"/>
        <v>7825</v>
      </c>
      <c r="AH74" s="120">
        <f t="shared" si="109"/>
        <v>187</v>
      </c>
      <c r="AI74" s="119">
        <f t="shared" si="109"/>
        <v>8810</v>
      </c>
      <c r="AJ74" s="121">
        <f t="shared" si="109"/>
        <v>379</v>
      </c>
      <c r="AX74" s="76"/>
      <c r="AZ74" s="76"/>
      <c r="BT74"/>
      <c r="BV74"/>
      <c r="CS74" s="2"/>
      <c r="CT74" s="2"/>
      <c r="CU74" s="2"/>
      <c r="CV74" s="2"/>
      <c r="CW74" s="2"/>
      <c r="CX74" s="2"/>
      <c r="CY74" s="2"/>
      <c r="CZ74" s="2"/>
      <c r="DA74" s="2"/>
      <c r="DC74" s="1"/>
      <c r="DE74" s="1"/>
      <c r="DG74" s="1"/>
      <c r="DI74" s="1"/>
      <c r="DO74"/>
      <c r="DP74"/>
      <c r="DQ74"/>
      <c r="DR74"/>
      <c r="DS74"/>
      <c r="DT74"/>
      <c r="DU74"/>
      <c r="DV74"/>
      <c r="DW74"/>
      <c r="DY74"/>
      <c r="EA74"/>
      <c r="EC74"/>
      <c r="EE74"/>
    </row>
    <row r="75" spans="1:135" x14ac:dyDescent="0.2">
      <c r="B75" s="126" t="s">
        <v>47</v>
      </c>
      <c r="P75" s="9"/>
      <c r="BB75" s="76"/>
      <c r="BD75" s="76"/>
      <c r="BT75"/>
      <c r="BV75"/>
      <c r="CW75" s="2"/>
      <c r="CX75" s="2"/>
      <c r="CY75" s="2"/>
      <c r="CZ75" s="2"/>
      <c r="DA75" s="2"/>
      <c r="DB75" s="2"/>
      <c r="DC75" s="2"/>
      <c r="DD75" s="2"/>
      <c r="DE75" s="2"/>
      <c r="DG75" s="1"/>
      <c r="DI75" s="1"/>
      <c r="DK75" s="1"/>
      <c r="DM75" s="1"/>
      <c r="DO75"/>
      <c r="DP75"/>
      <c r="DQ75"/>
      <c r="DR75"/>
      <c r="DS75"/>
      <c r="DT75"/>
      <c r="DU75"/>
      <c r="DV75"/>
      <c r="DW75"/>
      <c r="DY75"/>
      <c r="EA75"/>
      <c r="EC75"/>
      <c r="EE75"/>
    </row>
    <row r="76" spans="1:135" x14ac:dyDescent="0.2">
      <c r="BN76" s="76"/>
      <c r="BP76" s="76"/>
      <c r="BT76"/>
      <c r="BV76"/>
      <c r="DI76" s="2"/>
      <c r="DJ76" s="2"/>
      <c r="DK76" s="2"/>
      <c r="DL76" s="2"/>
      <c r="DM76" s="2"/>
      <c r="DN76" s="2"/>
      <c r="DR76"/>
      <c r="DS76" s="1"/>
      <c r="DT76"/>
      <c r="DU76" s="1"/>
      <c r="DV76"/>
      <c r="DW76" s="1"/>
      <c r="EA76"/>
      <c r="EC76"/>
      <c r="EE76"/>
    </row>
    <row r="77" spans="1:135" x14ac:dyDescent="0.2">
      <c r="AB77" s="131"/>
      <c r="AC77" s="131"/>
      <c r="AD77" s="131"/>
      <c r="AE77" s="131"/>
      <c r="AF77" s="131"/>
      <c r="AG77" s="131"/>
      <c r="AH77" s="131"/>
      <c r="BN77" s="76"/>
      <c r="BP77" s="76"/>
      <c r="BT77"/>
      <c r="BV77"/>
      <c r="DI77" s="2"/>
      <c r="DJ77" s="2"/>
      <c r="DK77" s="2"/>
      <c r="DL77" s="2"/>
      <c r="DM77" s="2"/>
      <c r="DN77" s="2"/>
      <c r="DR77"/>
      <c r="DS77" s="1"/>
      <c r="DT77"/>
      <c r="DU77" s="1"/>
      <c r="DV77"/>
      <c r="DW77" s="1"/>
      <c r="EA77"/>
      <c r="EC77"/>
      <c r="EE77"/>
    </row>
    <row r="78" spans="1:135" x14ac:dyDescent="0.2">
      <c r="B78" s="102" t="s">
        <v>48</v>
      </c>
      <c r="C78" s="145">
        <v>44199</v>
      </c>
      <c r="D78" s="145">
        <v>44192</v>
      </c>
      <c r="E78" s="145">
        <v>44185</v>
      </c>
      <c r="F78" s="145">
        <v>44178</v>
      </c>
      <c r="G78" s="145">
        <v>44171</v>
      </c>
      <c r="H78" s="145">
        <v>44164</v>
      </c>
      <c r="I78" s="103">
        <v>44157</v>
      </c>
      <c r="J78" s="103">
        <v>44150</v>
      </c>
      <c r="K78" s="103">
        <v>44143</v>
      </c>
      <c r="L78" s="103">
        <v>44136</v>
      </c>
      <c r="M78" s="103">
        <v>44129</v>
      </c>
      <c r="N78" s="103">
        <v>44122</v>
      </c>
      <c r="O78" s="103">
        <v>44115</v>
      </c>
      <c r="P78" s="103">
        <v>44108</v>
      </c>
      <c r="Q78" s="103" t="s">
        <v>43</v>
      </c>
      <c r="R78" s="103" t="s">
        <v>42</v>
      </c>
      <c r="S78" s="103" t="s">
        <v>41</v>
      </c>
      <c r="T78" s="104" t="s">
        <v>52</v>
      </c>
      <c r="U78" s="104" t="s">
        <v>53</v>
      </c>
      <c r="V78" s="104" t="s">
        <v>54</v>
      </c>
      <c r="W78" s="104" t="s">
        <v>55</v>
      </c>
      <c r="X78" s="104" t="s">
        <v>56</v>
      </c>
      <c r="Y78" s="104" t="s">
        <v>57</v>
      </c>
      <c r="Z78" s="104">
        <v>44038</v>
      </c>
      <c r="AA78" s="105">
        <v>44031</v>
      </c>
      <c r="AB78" s="2"/>
      <c r="AC78" s="2"/>
      <c r="AD78" s="2"/>
      <c r="AE78" s="2"/>
      <c r="AF78" s="2"/>
      <c r="AG78" s="2"/>
      <c r="AH78" s="2"/>
      <c r="AI78" s="2"/>
      <c r="AJ78" s="2"/>
      <c r="AQ78" s="76"/>
      <c r="AS78" s="76"/>
      <c r="BT78"/>
      <c r="BV78"/>
      <c r="CL78" s="2"/>
      <c r="CM78" s="2"/>
      <c r="CN78" s="2"/>
      <c r="CO78" s="2"/>
      <c r="CP78" s="2"/>
      <c r="CQ78" s="2"/>
      <c r="CR78" s="2"/>
      <c r="CS78" s="2"/>
      <c r="CT78" s="2"/>
      <c r="CV78" s="1"/>
      <c r="CX78" s="1"/>
      <c r="CZ78" s="1"/>
      <c r="DB78" s="1"/>
      <c r="DO78"/>
      <c r="DP78"/>
      <c r="DQ78"/>
      <c r="DR78"/>
      <c r="DS78"/>
      <c r="DT78"/>
      <c r="DU78"/>
      <c r="DV78"/>
      <c r="DW78"/>
      <c r="DY78"/>
      <c r="EA78"/>
      <c r="EC78"/>
      <c r="EE78"/>
    </row>
    <row r="79" spans="1:135" x14ac:dyDescent="0.2">
      <c r="A79" s="6"/>
      <c r="B79" s="106" t="s">
        <v>49</v>
      </c>
      <c r="C79" s="156">
        <v>25895</v>
      </c>
      <c r="D79" s="156">
        <v>25387</v>
      </c>
      <c r="E79" s="156">
        <v>24920</v>
      </c>
      <c r="F79" s="107">
        <v>24474</v>
      </c>
      <c r="G79" s="107">
        <v>23940</v>
      </c>
      <c r="H79" s="107">
        <v>23339</v>
      </c>
      <c r="I79" s="107">
        <v>22811</v>
      </c>
      <c r="J79" s="107">
        <v>22393</v>
      </c>
      <c r="K79" s="107">
        <v>21946</v>
      </c>
      <c r="L79" s="107">
        <v>21423</v>
      </c>
      <c r="M79" s="107">
        <v>20940</v>
      </c>
      <c r="N79" s="107">
        <v>20394</v>
      </c>
      <c r="O79" s="107">
        <v>19851</v>
      </c>
      <c r="P79" s="107">
        <v>19226</v>
      </c>
      <c r="Q79" s="107">
        <v>18570</v>
      </c>
      <c r="R79" s="107">
        <v>17632</v>
      </c>
      <c r="S79" s="107">
        <v>16976</v>
      </c>
      <c r="T79" s="107">
        <v>16182</v>
      </c>
      <c r="U79" s="107">
        <v>15368</v>
      </c>
      <c r="V79" s="107">
        <v>14552</v>
      </c>
      <c r="W79" s="107">
        <v>13406</v>
      </c>
      <c r="X79" s="107">
        <v>12453</v>
      </c>
      <c r="Y79" s="107">
        <v>11509</v>
      </c>
      <c r="Z79" s="107">
        <v>10769</v>
      </c>
      <c r="AA79" s="108">
        <v>9671</v>
      </c>
      <c r="AB79" s="2"/>
      <c r="AC79" s="2"/>
      <c r="AQ79" s="76"/>
      <c r="AS79" s="76"/>
      <c r="BT79"/>
      <c r="BV79"/>
      <c r="CL79" s="2"/>
      <c r="CM79" s="2"/>
      <c r="CN79" s="2"/>
      <c r="CO79" s="2"/>
      <c r="CP79" s="2"/>
      <c r="CQ79" s="2"/>
      <c r="CR79" s="2"/>
      <c r="CS79" s="2"/>
      <c r="CT79" s="2"/>
      <c r="CV79" s="1"/>
      <c r="CX79" s="1"/>
      <c r="CZ79" s="1"/>
      <c r="DB79" s="1"/>
      <c r="DO79"/>
      <c r="DP79"/>
      <c r="DQ79"/>
      <c r="DR79"/>
      <c r="DS79"/>
      <c r="DT79"/>
      <c r="DU79"/>
      <c r="DV79"/>
      <c r="DW79"/>
      <c r="DY79"/>
      <c r="EA79"/>
      <c r="EC79"/>
      <c r="EE79"/>
    </row>
    <row r="80" spans="1:135" x14ac:dyDescent="0.2">
      <c r="A80" s="6"/>
      <c r="B80" s="109" t="s">
        <v>50</v>
      </c>
      <c r="C80" s="156">
        <v>591</v>
      </c>
      <c r="D80" s="156">
        <v>464</v>
      </c>
      <c r="E80" s="156">
        <v>444</v>
      </c>
      <c r="F80" s="107">
        <v>433</v>
      </c>
      <c r="G80" s="107">
        <v>526</v>
      </c>
      <c r="H80" s="107">
        <v>486</v>
      </c>
      <c r="I80" s="107">
        <v>483</v>
      </c>
      <c r="J80" s="107">
        <v>504</v>
      </c>
      <c r="K80" s="107">
        <v>490</v>
      </c>
      <c r="L80" s="107">
        <v>531</v>
      </c>
      <c r="M80" s="107">
        <v>493</v>
      </c>
      <c r="N80" s="107">
        <v>521</v>
      </c>
      <c r="O80" s="107">
        <v>518</v>
      </c>
      <c r="P80" s="107">
        <v>641</v>
      </c>
      <c r="Q80" s="107">
        <v>725</v>
      </c>
      <c r="R80" s="107">
        <v>685</v>
      </c>
      <c r="S80" s="107">
        <v>767</v>
      </c>
      <c r="T80" s="107">
        <v>885</v>
      </c>
      <c r="U80" s="23">
        <v>874</v>
      </c>
      <c r="V80" s="110">
        <v>744</v>
      </c>
      <c r="W80" s="110">
        <v>944</v>
      </c>
      <c r="X80" s="110">
        <v>874</v>
      </c>
      <c r="Y80" s="110">
        <v>859</v>
      </c>
      <c r="Z80" s="110">
        <v>823</v>
      </c>
      <c r="AA80" s="111">
        <v>753</v>
      </c>
      <c r="AB80" s="2"/>
      <c r="AC80" s="2"/>
      <c r="AQ80" s="76"/>
      <c r="AS80" s="76"/>
      <c r="BT80"/>
      <c r="BV80"/>
      <c r="CL80" s="2"/>
      <c r="CM80" s="2"/>
      <c r="CN80" s="2"/>
      <c r="CO80" s="2"/>
      <c r="CP80" s="2"/>
      <c r="CQ80" s="2"/>
      <c r="CR80" s="2"/>
      <c r="CS80" s="2"/>
      <c r="CT80" s="2"/>
      <c r="CV80" s="1"/>
      <c r="CX80" s="1"/>
      <c r="CZ80" s="1"/>
      <c r="DB80" s="1"/>
      <c r="DO80"/>
      <c r="DP80"/>
      <c r="DQ80"/>
      <c r="DR80"/>
      <c r="DS80"/>
      <c r="DT80"/>
      <c r="DU80"/>
      <c r="DV80"/>
      <c r="DW80"/>
      <c r="DY80"/>
      <c r="EA80"/>
      <c r="EC80"/>
      <c r="EE80"/>
    </row>
    <row r="81" spans="1:135" ht="20" x14ac:dyDescent="0.2">
      <c r="A81" s="6"/>
      <c r="B81" s="122" t="s">
        <v>51</v>
      </c>
      <c r="C81" s="156">
        <v>393</v>
      </c>
      <c r="D81" s="156">
        <v>364</v>
      </c>
      <c r="E81" s="156">
        <v>371</v>
      </c>
      <c r="F81" s="107">
        <v>335</v>
      </c>
      <c r="G81" s="107">
        <v>356</v>
      </c>
      <c r="H81" s="107">
        <v>371</v>
      </c>
      <c r="I81" s="107">
        <v>369</v>
      </c>
      <c r="J81" s="107">
        <v>354</v>
      </c>
      <c r="K81" s="107">
        <v>343</v>
      </c>
      <c r="L81" s="107">
        <v>342</v>
      </c>
      <c r="M81" s="107">
        <v>365</v>
      </c>
      <c r="N81" s="107">
        <v>365</v>
      </c>
      <c r="O81" s="107">
        <v>360</v>
      </c>
      <c r="P81" s="107">
        <v>354</v>
      </c>
      <c r="Q81" s="107">
        <v>355</v>
      </c>
      <c r="R81" s="107">
        <v>377</v>
      </c>
      <c r="S81" s="107">
        <v>378</v>
      </c>
      <c r="T81" s="107">
        <v>424</v>
      </c>
      <c r="U81" s="110">
        <v>377</v>
      </c>
      <c r="V81" s="110">
        <v>359</v>
      </c>
      <c r="W81" s="110">
        <v>376</v>
      </c>
      <c r="X81" s="110">
        <v>356</v>
      </c>
      <c r="Y81" s="110">
        <v>363</v>
      </c>
      <c r="Z81" s="110">
        <v>350</v>
      </c>
      <c r="AA81" s="111">
        <v>347</v>
      </c>
      <c r="AB81" s="2"/>
      <c r="AC81" s="2"/>
      <c r="AQ81" s="76"/>
      <c r="AS81" s="76"/>
      <c r="BE81" s="86"/>
      <c r="BT81"/>
      <c r="BV81"/>
      <c r="CL81" s="2"/>
      <c r="CM81" s="2"/>
      <c r="CN81" s="2"/>
      <c r="CO81" s="2"/>
      <c r="CP81" s="2"/>
      <c r="CQ81" s="2"/>
      <c r="CR81" s="2"/>
      <c r="CS81" s="2"/>
      <c r="CT81" s="2"/>
      <c r="CV81" s="1"/>
      <c r="CX81" s="1"/>
      <c r="CZ81" s="1"/>
      <c r="DB81" s="1"/>
      <c r="DO81"/>
      <c r="DP81"/>
      <c r="DQ81"/>
      <c r="DR81"/>
      <c r="DS81"/>
      <c r="DT81"/>
      <c r="DU81"/>
      <c r="DV81"/>
      <c r="DW81"/>
      <c r="DY81"/>
      <c r="EA81"/>
      <c r="EC81"/>
      <c r="EE81"/>
    </row>
    <row r="82" spans="1:135" ht="20" x14ac:dyDescent="0.2">
      <c r="A82" s="6"/>
      <c r="B82" s="129" t="s">
        <v>58</v>
      </c>
      <c r="C82" s="107">
        <f>C81+C80</f>
        <v>984</v>
      </c>
      <c r="D82" s="107">
        <f>D81+D80</f>
        <v>828</v>
      </c>
      <c r="E82" s="107">
        <f>E81+E80</f>
        <v>815</v>
      </c>
      <c r="F82" s="107">
        <f>F81+F80</f>
        <v>768</v>
      </c>
      <c r="G82" s="107">
        <f>G81+G80</f>
        <v>882</v>
      </c>
      <c r="H82" s="107">
        <f t="shared" ref="H82:L82" si="110">H81+H80</f>
        <v>857</v>
      </c>
      <c r="I82" s="107">
        <f t="shared" si="110"/>
        <v>852</v>
      </c>
      <c r="J82" s="107">
        <f t="shared" si="110"/>
        <v>858</v>
      </c>
      <c r="K82" s="107">
        <f t="shared" si="110"/>
        <v>833</v>
      </c>
      <c r="L82" s="107">
        <f t="shared" si="110"/>
        <v>873</v>
      </c>
      <c r="M82" s="107">
        <f t="shared" ref="M82:AA82" si="111">M81+M80</f>
        <v>858</v>
      </c>
      <c r="N82" s="107">
        <f t="shared" si="111"/>
        <v>886</v>
      </c>
      <c r="O82" s="107">
        <f t="shared" si="111"/>
        <v>878</v>
      </c>
      <c r="P82" s="107">
        <f t="shared" si="111"/>
        <v>995</v>
      </c>
      <c r="Q82" s="107">
        <f t="shared" si="111"/>
        <v>1080</v>
      </c>
      <c r="R82" s="107">
        <f t="shared" si="111"/>
        <v>1062</v>
      </c>
      <c r="S82" s="107">
        <f t="shared" si="111"/>
        <v>1145</v>
      </c>
      <c r="T82" s="107">
        <f t="shared" si="111"/>
        <v>1309</v>
      </c>
      <c r="U82" s="107">
        <f t="shared" si="111"/>
        <v>1251</v>
      </c>
      <c r="V82" s="107">
        <f t="shared" si="111"/>
        <v>1103</v>
      </c>
      <c r="W82" s="107">
        <f t="shared" si="111"/>
        <v>1320</v>
      </c>
      <c r="X82" s="107">
        <f t="shared" si="111"/>
        <v>1230</v>
      </c>
      <c r="Y82" s="107">
        <f t="shared" si="111"/>
        <v>1222</v>
      </c>
      <c r="Z82" s="107">
        <f t="shared" si="111"/>
        <v>1173</v>
      </c>
      <c r="AA82" s="107">
        <f t="shared" si="111"/>
        <v>1100</v>
      </c>
      <c r="AB82" s="2"/>
      <c r="AC82" s="2"/>
      <c r="AQ82" s="76"/>
      <c r="AS82" s="76"/>
      <c r="BE82" s="86"/>
      <c r="BT82"/>
      <c r="BV82"/>
      <c r="CL82" s="2"/>
      <c r="CM82" s="2"/>
      <c r="CN82" s="2"/>
      <c r="CO82" s="2"/>
      <c r="CP82" s="2"/>
      <c r="CQ82" s="2"/>
      <c r="CR82" s="2"/>
      <c r="CS82" s="2"/>
      <c r="CT82" s="2"/>
      <c r="CV82" s="1"/>
      <c r="CX82" s="1"/>
      <c r="CZ82" s="1"/>
      <c r="DB82" s="1"/>
      <c r="DO82"/>
      <c r="DP82"/>
      <c r="DQ82"/>
      <c r="DR82"/>
      <c r="DS82"/>
      <c r="DT82"/>
      <c r="DU82"/>
      <c r="DV82"/>
      <c r="DW82"/>
      <c r="DY82"/>
      <c r="EA82"/>
      <c r="EC82"/>
      <c r="EE82"/>
    </row>
    <row r="83" spans="1:135" x14ac:dyDescent="0.2">
      <c r="A83" s="6"/>
      <c r="B83" s="127" t="s">
        <v>45</v>
      </c>
      <c r="C83" s="157">
        <v>59</v>
      </c>
      <c r="D83" s="157">
        <v>44</v>
      </c>
      <c r="E83" s="157">
        <v>73</v>
      </c>
      <c r="F83" s="146">
        <v>97</v>
      </c>
      <c r="G83" s="146">
        <v>355</v>
      </c>
      <c r="H83" s="128">
        <v>222</v>
      </c>
      <c r="I83" s="128">
        <f>P74</f>
        <v>193</v>
      </c>
      <c r="J83" s="128">
        <f>R74</f>
        <v>178</v>
      </c>
      <c r="K83" s="128">
        <f>T74</f>
        <v>146</v>
      </c>
      <c r="L83" s="128">
        <f>V74</f>
        <v>131</v>
      </c>
      <c r="M83" s="128">
        <f>X74</f>
        <v>166</v>
      </c>
      <c r="N83" s="128">
        <f>Z74</f>
        <v>196</v>
      </c>
      <c r="O83" s="128">
        <f>AB74</f>
        <v>544</v>
      </c>
      <c r="P83" s="128">
        <f>AD74</f>
        <v>368</v>
      </c>
      <c r="Q83" s="128">
        <f>AF74</f>
        <v>189</v>
      </c>
      <c r="R83" s="128">
        <f>AH74</f>
        <v>187</v>
      </c>
      <c r="S83" s="128">
        <f>AJ74</f>
        <v>379</v>
      </c>
      <c r="T83" s="140"/>
      <c r="U83" s="140"/>
      <c r="V83" s="140"/>
      <c r="W83" s="140"/>
      <c r="X83" s="140"/>
      <c r="Y83" s="140"/>
      <c r="Z83" s="140"/>
      <c r="AA83" s="141"/>
      <c r="AB83" s="2"/>
      <c r="AC83" s="2"/>
      <c r="AQ83" s="76"/>
      <c r="AS83" s="76"/>
      <c r="BE83" s="87"/>
      <c r="BT83"/>
      <c r="BV83"/>
      <c r="CL83" s="2"/>
      <c r="CM83" s="2"/>
      <c r="CN83" s="2"/>
      <c r="CO83" s="2"/>
      <c r="CP83" s="2"/>
      <c r="CQ83" s="2"/>
      <c r="CR83" s="2"/>
      <c r="CS83" s="2"/>
      <c r="CT83" s="2"/>
      <c r="CV83" s="1"/>
      <c r="CX83" s="1"/>
      <c r="CZ83" s="1"/>
      <c r="DB83" s="1"/>
      <c r="DO83"/>
      <c r="DP83"/>
      <c r="DQ83"/>
      <c r="DR83"/>
      <c r="DS83"/>
      <c r="DT83"/>
      <c r="DU83"/>
      <c r="DV83"/>
      <c r="DW83"/>
      <c r="DY83"/>
      <c r="EA83"/>
      <c r="EC83"/>
      <c r="EE83"/>
    </row>
    <row r="84" spans="1:135" x14ac:dyDescent="0.2">
      <c r="A84" s="6"/>
      <c r="B84" s="29"/>
      <c r="C84">
        <f>D79/C79</f>
        <v>0.98038231318787405</v>
      </c>
      <c r="D84">
        <f t="shared" ref="D84:J84" si="112">E79/D79</f>
        <v>0.98160475834088312</v>
      </c>
      <c r="E84">
        <f t="shared" si="112"/>
        <v>0.98210272873194226</v>
      </c>
      <c r="F84">
        <f t="shared" si="112"/>
        <v>0.97818092669772005</v>
      </c>
      <c r="G84">
        <f t="shared" si="112"/>
        <v>0.97489557226399337</v>
      </c>
      <c r="H84">
        <f t="shared" si="112"/>
        <v>0.97737692274733279</v>
      </c>
      <c r="I84">
        <f t="shared" si="112"/>
        <v>0.98167550743062559</v>
      </c>
      <c r="J84">
        <f t="shared" si="112"/>
        <v>0.98003840485866123</v>
      </c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O84" s="76"/>
      <c r="BQ84" s="76"/>
      <c r="BT84"/>
      <c r="BV84"/>
      <c r="DJ84" s="2"/>
      <c r="DK84" s="2"/>
      <c r="DL84" s="2"/>
      <c r="DM84" s="2"/>
      <c r="DN84" s="2"/>
      <c r="DS84"/>
      <c r="DT84" s="1"/>
      <c r="DU84"/>
      <c r="DV84" s="1"/>
      <c r="DW84"/>
      <c r="DX84" s="1"/>
      <c r="DY84"/>
      <c r="DZ84" s="1"/>
      <c r="EA84"/>
      <c r="EC84"/>
      <c r="EE84"/>
    </row>
    <row r="85" spans="1:135" x14ac:dyDescent="0.2">
      <c r="A85" s="6"/>
      <c r="B85" s="29"/>
      <c r="C85">
        <f>D82/C82</f>
        <v>0.84146341463414631</v>
      </c>
      <c r="D85">
        <f t="shared" ref="D85:J85" si="113">E82/D82</f>
        <v>0.9842995169082126</v>
      </c>
      <c r="E85">
        <f t="shared" si="113"/>
        <v>0.94233128834355828</v>
      </c>
      <c r="F85">
        <f t="shared" si="113"/>
        <v>1.1484375</v>
      </c>
      <c r="G85">
        <f t="shared" si="113"/>
        <v>0.97165532879818595</v>
      </c>
      <c r="H85">
        <f t="shared" si="113"/>
        <v>0.99416569428238044</v>
      </c>
      <c r="I85">
        <f t="shared" si="113"/>
        <v>1.0070422535211268</v>
      </c>
      <c r="J85">
        <f t="shared" si="113"/>
        <v>0.97086247086247091</v>
      </c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R85" s="76"/>
      <c r="BV85"/>
      <c r="DM85" s="2"/>
      <c r="DN85" s="2"/>
      <c r="DV85"/>
      <c r="DW85" s="1"/>
      <c r="EE85"/>
    </row>
    <row r="86" spans="1:135" x14ac:dyDescent="0.2">
      <c r="A86" s="6"/>
      <c r="B86" s="29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R86" s="76"/>
      <c r="BV86"/>
      <c r="DM86" s="2"/>
      <c r="DN86" s="2"/>
      <c r="DV86"/>
      <c r="DW86" s="1"/>
      <c r="EE86"/>
    </row>
    <row r="87" spans="1:135" x14ac:dyDescent="0.2">
      <c r="A87" s="6"/>
      <c r="B87" s="29"/>
      <c r="AJ87" s="2"/>
      <c r="AK87" s="2"/>
      <c r="AL87" s="2"/>
      <c r="AM87" s="2"/>
      <c r="AN87" s="3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</row>
    <row r="88" spans="1:135" x14ac:dyDescent="0.2">
      <c r="A88" s="6"/>
      <c r="B88" s="29"/>
      <c r="AJ88" s="2"/>
      <c r="AK88" s="2"/>
      <c r="AL88" s="2"/>
      <c r="AM88" s="2"/>
      <c r="AN88" s="3"/>
      <c r="AO88" s="2"/>
      <c r="AP88" s="3"/>
      <c r="AQ88" s="2"/>
      <c r="AR88" s="3"/>
      <c r="AS88" s="2"/>
      <c r="AT88" s="3"/>
      <c r="AU88" s="2"/>
      <c r="AV88" s="3"/>
      <c r="AW88" s="2"/>
      <c r="AX88" s="3"/>
      <c r="AY88" s="2"/>
      <c r="AZ88" s="3"/>
      <c r="BA88" s="2"/>
      <c r="BB88" s="3"/>
      <c r="BC88" s="2"/>
      <c r="BD88" s="2"/>
    </row>
    <row r="89" spans="1:135" x14ac:dyDescent="0.2">
      <c r="A89" s="6"/>
      <c r="B89" s="29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J89" s="76"/>
      <c r="BL89" s="76"/>
      <c r="BT89"/>
      <c r="BV89"/>
      <c r="DE89" s="2"/>
      <c r="DF89" s="2"/>
      <c r="DG89" s="2"/>
      <c r="DH89" s="2"/>
      <c r="DI89" s="2"/>
      <c r="DJ89" s="2"/>
      <c r="DK89" s="2"/>
      <c r="DL89" s="2"/>
      <c r="DM89" s="2"/>
      <c r="DO89" s="1"/>
      <c r="DP89"/>
      <c r="DQ89" s="1"/>
      <c r="DR89"/>
      <c r="DS89" s="1"/>
      <c r="DT89"/>
      <c r="DU89" s="1"/>
      <c r="DV89"/>
      <c r="DW89"/>
      <c r="DY89"/>
      <c r="EA89"/>
      <c r="EC89"/>
      <c r="EE89"/>
    </row>
    <row r="90" spans="1:135" x14ac:dyDescent="0.2">
      <c r="A90" s="6"/>
      <c r="B90" s="29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J90" s="76"/>
      <c r="BL90" s="76"/>
      <c r="BT90"/>
      <c r="BV90"/>
      <c r="DE90" s="2"/>
      <c r="DF90" s="2"/>
      <c r="DG90" s="2"/>
      <c r="DH90" s="2"/>
      <c r="DI90" s="2"/>
      <c r="DJ90" s="2"/>
      <c r="DK90" s="2"/>
      <c r="DL90" s="2"/>
      <c r="DM90" s="2"/>
      <c r="DO90" s="1"/>
      <c r="DP90"/>
      <c r="DQ90" s="1"/>
      <c r="DR90"/>
      <c r="DS90" s="1"/>
      <c r="DT90"/>
      <c r="DU90" s="1"/>
      <c r="DV90"/>
      <c r="DW90"/>
      <c r="DY90"/>
      <c r="EA90"/>
      <c r="EC90"/>
      <c r="EE90"/>
    </row>
    <row r="91" spans="1:135" x14ac:dyDescent="0.2">
      <c r="A91" s="6"/>
      <c r="B91" s="29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J91" s="76"/>
      <c r="BL91" s="76"/>
      <c r="BT91"/>
      <c r="BV91"/>
      <c r="DE91" s="2"/>
      <c r="DF91" s="2"/>
      <c r="DG91" s="2"/>
      <c r="DH91" s="2"/>
      <c r="DI91" s="2"/>
      <c r="DJ91" s="2"/>
      <c r="DK91" s="2"/>
      <c r="DL91" s="2"/>
      <c r="DM91" s="2"/>
      <c r="DO91" s="1"/>
      <c r="DP91"/>
      <c r="DQ91" s="1"/>
      <c r="DR91"/>
      <c r="DS91" s="1"/>
      <c r="DT91"/>
      <c r="DU91" s="1"/>
      <c r="DV91"/>
      <c r="DW91"/>
      <c r="DY91"/>
      <c r="EA91"/>
      <c r="EC91"/>
      <c r="EE91"/>
    </row>
    <row r="92" spans="1:135" x14ac:dyDescent="0.2">
      <c r="A92" s="6"/>
      <c r="B92" s="29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J92" s="76"/>
      <c r="BL92" s="76"/>
      <c r="BT92"/>
      <c r="BV92"/>
      <c r="DE92" s="2"/>
      <c r="DF92" s="2"/>
      <c r="DG92" s="2"/>
      <c r="DH92" s="2"/>
      <c r="DI92" s="2"/>
      <c r="DJ92" s="2"/>
      <c r="DK92" s="2"/>
      <c r="DL92" s="2"/>
      <c r="DM92" s="2"/>
      <c r="DO92" s="1"/>
      <c r="DP92"/>
      <c r="DQ92" s="1"/>
      <c r="DR92"/>
      <c r="DS92" s="1"/>
      <c r="DT92"/>
      <c r="DU92" s="1"/>
      <c r="DV92"/>
      <c r="DW92"/>
      <c r="DY92"/>
      <c r="EA92"/>
      <c r="EC92"/>
      <c r="EE92"/>
    </row>
    <row r="93" spans="1:135" x14ac:dyDescent="0.2">
      <c r="A93" s="6"/>
      <c r="B93" s="29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J93" s="76"/>
      <c r="BL93" s="76"/>
      <c r="BT93"/>
      <c r="BV93"/>
      <c r="DE93" s="2"/>
      <c r="DF93" s="2"/>
      <c r="DG93" s="2"/>
      <c r="DH93" s="2"/>
      <c r="DI93" s="2"/>
      <c r="DJ93" s="2"/>
      <c r="DK93" s="2"/>
      <c r="DL93" s="2"/>
      <c r="DM93" s="2"/>
      <c r="DO93" s="1"/>
      <c r="DP93"/>
      <c r="DQ93" s="1"/>
      <c r="DR93"/>
      <c r="DS93" s="1"/>
      <c r="DT93"/>
      <c r="DU93" s="1"/>
      <c r="DV93"/>
      <c r="DW93"/>
      <c r="DY93"/>
      <c r="EA93"/>
      <c r="EC93"/>
      <c r="EE93"/>
    </row>
    <row r="94" spans="1:135" x14ac:dyDescent="0.2">
      <c r="A94" s="6"/>
      <c r="B94" s="29"/>
      <c r="AJ94" s="2"/>
      <c r="AK94" s="2"/>
      <c r="AL94" s="2"/>
      <c r="AM94" s="2"/>
      <c r="AN94" s="3"/>
      <c r="AO94" s="2"/>
      <c r="AP94" s="3"/>
      <c r="AQ94" s="2"/>
      <c r="AR94" s="3"/>
      <c r="AS94" s="2"/>
      <c r="AT94" s="2"/>
      <c r="AU94" s="2"/>
      <c r="AV94" s="3"/>
      <c r="AW94" s="2"/>
      <c r="AX94" s="2"/>
      <c r="AY94" s="2"/>
      <c r="AZ94" s="2"/>
      <c r="BA94" s="2"/>
      <c r="BB94" s="3"/>
      <c r="BC94" s="2"/>
      <c r="BD94" s="2"/>
      <c r="BJ94" s="76"/>
      <c r="BL94" s="76"/>
      <c r="BT94"/>
      <c r="BV94"/>
      <c r="DE94" s="2"/>
      <c r="DF94" s="2"/>
      <c r="DG94" s="2"/>
      <c r="DH94" s="2"/>
      <c r="DI94" s="2"/>
      <c r="DJ94" s="2"/>
      <c r="DK94" s="2"/>
      <c r="DL94" s="2"/>
      <c r="DM94" s="2"/>
      <c r="DO94" s="1"/>
      <c r="DP94"/>
      <c r="DQ94" s="1"/>
      <c r="DR94"/>
      <c r="DS94" s="1"/>
      <c r="DT94"/>
      <c r="DU94" s="1"/>
      <c r="DV94"/>
      <c r="DW94"/>
      <c r="DY94"/>
      <c r="EA94"/>
      <c r="EC94"/>
      <c r="EE94"/>
    </row>
    <row r="95" spans="1:135" x14ac:dyDescent="0.2">
      <c r="A95" s="6"/>
      <c r="B95" s="29"/>
      <c r="AJ95" s="2"/>
      <c r="AK95" s="2"/>
      <c r="AL95" s="2"/>
      <c r="AM95" s="2"/>
      <c r="AN95" s="3"/>
      <c r="AO95" s="2"/>
      <c r="AP95" s="3"/>
      <c r="AQ95" s="2"/>
      <c r="AR95" s="3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J95" s="76"/>
      <c r="BL95" s="76"/>
      <c r="BT95"/>
      <c r="BV95"/>
      <c r="DE95" s="2"/>
      <c r="DF95" s="2"/>
      <c r="DG95" s="2"/>
      <c r="DH95" s="2"/>
      <c r="DI95" s="2"/>
      <c r="DJ95" s="2"/>
      <c r="DK95" s="2"/>
      <c r="DL95" s="2"/>
      <c r="DM95" s="2"/>
      <c r="DO95" s="1"/>
      <c r="DP95"/>
      <c r="DQ95" s="1"/>
      <c r="DR95"/>
      <c r="DS95" s="1"/>
      <c r="DT95"/>
      <c r="DU95" s="1"/>
      <c r="DV95"/>
      <c r="DW95"/>
      <c r="DY95"/>
      <c r="EA95"/>
      <c r="EC95"/>
      <c r="EE95"/>
    </row>
    <row r="96" spans="1:135" x14ac:dyDescent="0.2">
      <c r="A96" s="6"/>
      <c r="B96" s="29"/>
      <c r="AJ96" s="2"/>
      <c r="AK96" s="2"/>
      <c r="AL96" s="2"/>
      <c r="AM96" s="2"/>
      <c r="AN96" s="3"/>
      <c r="AO96" s="2"/>
      <c r="AP96" s="3"/>
      <c r="AQ96" s="2"/>
      <c r="AR96" s="3"/>
      <c r="AS96" s="2"/>
      <c r="AT96" s="3"/>
      <c r="AU96" s="2"/>
      <c r="AV96" s="2"/>
      <c r="AW96" s="2"/>
      <c r="AX96" s="2"/>
      <c r="AY96" s="2"/>
      <c r="AZ96" s="2"/>
      <c r="BA96" s="2"/>
      <c r="BB96" s="2"/>
      <c r="BC96" s="2"/>
      <c r="BD96" s="2"/>
      <c r="BJ96" s="76"/>
      <c r="BL96" s="76"/>
      <c r="BT96"/>
      <c r="BV96"/>
      <c r="DE96" s="2"/>
      <c r="DF96" s="2"/>
      <c r="DG96" s="2"/>
      <c r="DH96" s="2"/>
      <c r="DI96" s="2"/>
      <c r="DJ96" s="2"/>
      <c r="DK96" s="2"/>
      <c r="DL96" s="2"/>
      <c r="DM96" s="2"/>
      <c r="DO96" s="1"/>
      <c r="DP96"/>
      <c r="DQ96" s="1"/>
      <c r="DR96"/>
      <c r="DS96" s="1"/>
      <c r="DT96"/>
      <c r="DU96" s="1"/>
      <c r="DV96"/>
      <c r="DW96"/>
      <c r="DY96"/>
      <c r="EA96"/>
      <c r="EC96"/>
      <c r="EE96"/>
    </row>
    <row r="97" spans="1:135" x14ac:dyDescent="0.2">
      <c r="A97" s="6"/>
      <c r="B97" s="29"/>
      <c r="AJ97" s="2"/>
      <c r="AK97" s="2"/>
      <c r="AL97" s="2"/>
      <c r="AM97" s="2"/>
      <c r="AN97" s="3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J97" s="76"/>
      <c r="BL97" s="76"/>
      <c r="BT97"/>
      <c r="BV97"/>
      <c r="DE97" s="2"/>
      <c r="DF97" s="2"/>
      <c r="DG97" s="2"/>
      <c r="DH97" s="2"/>
      <c r="DI97" s="2"/>
      <c r="DJ97" s="2"/>
      <c r="DK97" s="2"/>
      <c r="DL97" s="2"/>
      <c r="DM97" s="2"/>
      <c r="DO97" s="1"/>
      <c r="DP97"/>
      <c r="DQ97" s="1"/>
      <c r="DR97"/>
      <c r="DS97" s="1"/>
      <c r="DT97"/>
      <c r="DU97" s="1"/>
      <c r="DV97"/>
      <c r="DW97"/>
      <c r="DY97"/>
      <c r="EA97"/>
      <c r="EC97"/>
      <c r="EE97"/>
    </row>
    <row r="98" spans="1:135" x14ac:dyDescent="0.2">
      <c r="B98" s="29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J98" s="76"/>
      <c r="BL98" s="76"/>
      <c r="BT98"/>
      <c r="BV98"/>
      <c r="DE98" s="2"/>
      <c r="DF98" s="2"/>
      <c r="DG98" s="2"/>
      <c r="DH98" s="2"/>
      <c r="DI98" s="2"/>
      <c r="DJ98" s="2"/>
      <c r="DK98" s="2"/>
      <c r="DL98" s="2"/>
      <c r="DM98" s="2"/>
      <c r="DO98" s="1"/>
      <c r="DP98"/>
      <c r="DQ98" s="1"/>
      <c r="DR98"/>
      <c r="DS98" s="1"/>
      <c r="DT98"/>
      <c r="DU98" s="1"/>
      <c r="DV98"/>
      <c r="DW98"/>
      <c r="DY98"/>
      <c r="EA98"/>
      <c r="EC98"/>
      <c r="EE98"/>
    </row>
    <row r="99" spans="1:135" x14ac:dyDescent="0.2">
      <c r="B99" s="29"/>
      <c r="AJ99" s="2"/>
      <c r="AK99" s="2"/>
      <c r="AL99" s="2"/>
      <c r="AM99" s="2"/>
      <c r="AN99" s="3"/>
      <c r="AO99" s="2"/>
      <c r="AP99" s="3"/>
      <c r="AQ99" s="2"/>
      <c r="AR99" s="3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J99" s="76"/>
      <c r="BL99" s="76"/>
      <c r="BT99"/>
      <c r="BV99"/>
      <c r="DE99" s="2"/>
      <c r="DF99" s="2"/>
      <c r="DG99" s="2"/>
      <c r="DH99" s="2"/>
      <c r="DI99" s="2"/>
      <c r="DJ99" s="2"/>
      <c r="DK99" s="2"/>
      <c r="DL99" s="2"/>
      <c r="DM99" s="2"/>
      <c r="DO99" s="1"/>
      <c r="DP99"/>
      <c r="DQ99" s="1"/>
      <c r="DR99"/>
      <c r="DS99" s="1"/>
      <c r="DT99"/>
      <c r="DU99" s="1"/>
      <c r="DV99"/>
      <c r="DW99"/>
      <c r="DY99"/>
      <c r="EA99"/>
      <c r="EC99"/>
      <c r="EE99"/>
    </row>
    <row r="100" spans="1:135" x14ac:dyDescent="0.2">
      <c r="B100" s="29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J100" s="76"/>
      <c r="BL100" s="76"/>
      <c r="BT100"/>
      <c r="BV100"/>
      <c r="DE100" s="2"/>
      <c r="DF100" s="2"/>
      <c r="DG100" s="2"/>
      <c r="DH100" s="2"/>
      <c r="DI100" s="2"/>
      <c r="DJ100" s="2"/>
      <c r="DK100" s="2"/>
      <c r="DL100" s="2"/>
      <c r="DM100" s="2"/>
      <c r="DO100" s="1"/>
      <c r="DP100"/>
      <c r="DQ100" s="1"/>
      <c r="DR100"/>
      <c r="DS100" s="1"/>
      <c r="DT100"/>
      <c r="DU100" s="1"/>
      <c r="DV100"/>
      <c r="DW100"/>
      <c r="DY100"/>
      <c r="EA100"/>
      <c r="EC100"/>
      <c r="EE100"/>
    </row>
    <row r="101" spans="1:135" x14ac:dyDescent="0.2">
      <c r="B101" s="29"/>
      <c r="AJ101" s="2"/>
      <c r="AK101" s="2"/>
      <c r="AL101" s="2"/>
      <c r="AM101" s="2"/>
      <c r="AN101" s="3"/>
      <c r="AO101" s="2"/>
      <c r="AP101" s="2"/>
      <c r="AQ101" s="2"/>
      <c r="AR101" s="3"/>
      <c r="AS101" s="2"/>
      <c r="AT101" s="2"/>
      <c r="AU101" s="2"/>
      <c r="AV101" s="3"/>
      <c r="AW101" s="2"/>
      <c r="AX101" s="2"/>
      <c r="AY101" s="2"/>
      <c r="AZ101" s="2"/>
      <c r="BA101" s="2"/>
      <c r="BB101" s="2"/>
      <c r="BC101" s="2"/>
      <c r="BD101" s="2"/>
      <c r="BJ101" s="76"/>
      <c r="BL101" s="76"/>
      <c r="BT101"/>
      <c r="BV101"/>
      <c r="DE101" s="2"/>
      <c r="DF101" s="2"/>
      <c r="DG101" s="2"/>
      <c r="DH101" s="2"/>
      <c r="DI101" s="2"/>
      <c r="DJ101" s="2"/>
      <c r="DK101" s="2"/>
      <c r="DL101" s="2"/>
      <c r="DM101" s="2"/>
      <c r="DO101" s="1"/>
      <c r="DP101"/>
      <c r="DQ101" s="1"/>
      <c r="DR101"/>
      <c r="DS101" s="1"/>
      <c r="DT101"/>
      <c r="DU101" s="1"/>
      <c r="DV101"/>
      <c r="DW101"/>
      <c r="DY101"/>
      <c r="EA101"/>
      <c r="EC101"/>
      <c r="EE101"/>
    </row>
    <row r="102" spans="1:135" x14ac:dyDescent="0.2">
      <c r="B102" s="29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J102" s="76"/>
      <c r="BL102" s="76"/>
      <c r="BT102"/>
      <c r="BV102"/>
      <c r="DE102" s="2"/>
      <c r="DF102" s="2"/>
      <c r="DG102" s="2"/>
      <c r="DH102" s="2"/>
      <c r="DI102" s="2"/>
      <c r="DJ102" s="2"/>
      <c r="DK102" s="2"/>
      <c r="DL102" s="2"/>
      <c r="DM102" s="2"/>
      <c r="DO102" s="1"/>
      <c r="DP102"/>
      <c r="DQ102" s="1"/>
      <c r="DR102"/>
      <c r="DS102" s="1"/>
      <c r="DT102"/>
      <c r="DU102" s="1"/>
      <c r="DV102"/>
      <c r="DW102"/>
      <c r="DY102"/>
      <c r="EA102"/>
      <c r="EC102"/>
      <c r="EE102"/>
    </row>
    <row r="103" spans="1:135" x14ac:dyDescent="0.2">
      <c r="B103" s="29"/>
      <c r="AJ103" s="2"/>
      <c r="AK103" s="2"/>
      <c r="AL103" s="2"/>
      <c r="AM103" s="2"/>
      <c r="AN103" s="3"/>
      <c r="AO103" s="2"/>
      <c r="AP103" s="2"/>
      <c r="AQ103" s="2"/>
      <c r="AR103" s="3"/>
      <c r="AS103" s="2"/>
      <c r="AT103" s="2"/>
      <c r="AU103" s="2"/>
      <c r="AV103" s="2"/>
      <c r="AW103" s="2"/>
      <c r="AX103" s="3"/>
      <c r="AY103" s="2"/>
      <c r="AZ103" s="2"/>
      <c r="BA103" s="2"/>
      <c r="BB103" s="2"/>
      <c r="BC103" s="2"/>
      <c r="BD103" s="2"/>
      <c r="BJ103" s="76"/>
      <c r="BL103" s="76"/>
      <c r="BT103"/>
      <c r="BV103"/>
      <c r="DE103" s="2"/>
      <c r="DF103" s="2"/>
      <c r="DG103" s="2"/>
      <c r="DH103" s="2"/>
      <c r="DI103" s="2"/>
      <c r="DJ103" s="2"/>
      <c r="DK103" s="2"/>
      <c r="DL103" s="2"/>
      <c r="DM103" s="2"/>
      <c r="DO103" s="1"/>
      <c r="DP103"/>
      <c r="DQ103" s="1"/>
      <c r="DR103"/>
      <c r="DS103" s="1"/>
      <c r="DT103"/>
      <c r="DU103" s="1"/>
      <c r="DV103"/>
      <c r="DW103"/>
      <c r="DY103"/>
      <c r="EA103"/>
      <c r="EC103"/>
      <c r="EE103"/>
    </row>
    <row r="104" spans="1:135" x14ac:dyDescent="0.2">
      <c r="B104" s="100"/>
      <c r="AJ104" s="77"/>
      <c r="AK104" s="77"/>
      <c r="AL104" s="77"/>
      <c r="AM104" s="77"/>
      <c r="AN104" s="3"/>
      <c r="AO104" s="77"/>
      <c r="AP104" s="3"/>
      <c r="AQ104" s="77"/>
      <c r="AR104" s="3"/>
      <c r="AS104" s="77"/>
      <c r="AT104" s="3"/>
      <c r="AU104" s="77"/>
      <c r="AV104" s="3"/>
      <c r="AW104" s="77"/>
      <c r="AX104" s="3"/>
      <c r="AY104" s="77"/>
      <c r="AZ104" s="3"/>
      <c r="BA104" s="77"/>
      <c r="BB104" s="3"/>
      <c r="BJ104" s="76"/>
      <c r="BL104" s="76"/>
      <c r="BT104"/>
      <c r="BV104"/>
      <c r="DE104" s="2"/>
      <c r="DF104" s="2"/>
      <c r="DG104" s="2"/>
      <c r="DH104" s="2"/>
      <c r="DI104" s="2"/>
      <c r="DJ104" s="2"/>
      <c r="DK104" s="2"/>
      <c r="DL104" s="2"/>
      <c r="DM104" s="2"/>
      <c r="DO104" s="1"/>
      <c r="DP104"/>
      <c r="DQ104" s="1"/>
      <c r="DR104"/>
      <c r="DS104" s="1"/>
      <c r="DT104"/>
      <c r="DU104" s="1"/>
      <c r="DV104"/>
      <c r="DW104"/>
      <c r="DY104"/>
      <c r="EA104"/>
      <c r="EC104"/>
      <c r="EE104"/>
    </row>
    <row r="105" spans="1:135" x14ac:dyDescent="0.2">
      <c r="B105" s="101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J105" s="76"/>
      <c r="BL105" s="76"/>
      <c r="BT105"/>
      <c r="BV105"/>
      <c r="DE105" s="2"/>
      <c r="DF105" s="2"/>
      <c r="DG105" s="2"/>
      <c r="DH105" s="2"/>
      <c r="DI105" s="2"/>
      <c r="DJ105" s="2"/>
      <c r="DK105" s="2"/>
      <c r="DL105" s="2"/>
      <c r="DM105" s="2"/>
      <c r="DO105" s="1"/>
      <c r="DP105"/>
      <c r="DQ105" s="1"/>
      <c r="DR105"/>
      <c r="DS105" s="1"/>
      <c r="DT105"/>
      <c r="DU105" s="1"/>
      <c r="DV105"/>
      <c r="DW105"/>
      <c r="DY105"/>
      <c r="EA105"/>
      <c r="EC105"/>
      <c r="EE105"/>
    </row>
    <row r="106" spans="1:135" x14ac:dyDescent="0.2">
      <c r="B106" s="6"/>
      <c r="BJ106" s="76"/>
      <c r="BL106" s="76"/>
      <c r="BT106"/>
      <c r="BV106"/>
      <c r="DE106" s="2"/>
      <c r="DF106" s="2"/>
      <c r="DG106" s="2"/>
      <c r="DH106" s="2"/>
      <c r="DI106" s="2"/>
      <c r="DJ106" s="2"/>
      <c r="DK106" s="2"/>
      <c r="DL106" s="2"/>
      <c r="DM106" s="2"/>
      <c r="DO106" s="1"/>
      <c r="DP106"/>
      <c r="DQ106" s="1"/>
      <c r="DR106"/>
      <c r="DS106" s="1"/>
      <c r="DT106"/>
      <c r="DU106" s="1"/>
      <c r="DV106"/>
      <c r="DW106"/>
      <c r="DY106"/>
      <c r="EA106"/>
      <c r="EC106"/>
      <c r="EE106"/>
    </row>
    <row r="107" spans="1:135" x14ac:dyDescent="0.2">
      <c r="B107" s="6"/>
      <c r="BJ107" s="76"/>
      <c r="BL107" s="76"/>
      <c r="BT107"/>
      <c r="BV107"/>
      <c r="DE107" s="2"/>
      <c r="DF107" s="2"/>
      <c r="DG107" s="2"/>
      <c r="DH107" s="2"/>
      <c r="DI107" s="2"/>
      <c r="DJ107" s="2"/>
      <c r="DK107" s="2"/>
      <c r="DL107" s="2"/>
      <c r="DM107" s="2"/>
      <c r="DO107" s="1"/>
      <c r="DP107"/>
      <c r="DQ107" s="1"/>
      <c r="DR107"/>
      <c r="DS107" s="1"/>
      <c r="DT107"/>
      <c r="DU107" s="1"/>
      <c r="DV107"/>
      <c r="DW107"/>
      <c r="DY107"/>
      <c r="EA107"/>
      <c r="EC107"/>
      <c r="EE107"/>
    </row>
    <row r="108" spans="1:135" ht="20" x14ac:dyDescent="0.2">
      <c r="B108" s="6"/>
      <c r="AQ108" s="86"/>
      <c r="BJ108" s="76"/>
      <c r="BL108" s="76"/>
      <c r="BT108"/>
      <c r="BV108"/>
      <c r="DE108" s="2"/>
      <c r="DF108" s="2"/>
      <c r="DG108" s="2"/>
      <c r="DH108" s="2"/>
      <c r="DI108" s="2"/>
      <c r="DJ108" s="2"/>
      <c r="DK108" s="2"/>
      <c r="DL108" s="2"/>
      <c r="DM108" s="2"/>
      <c r="DO108" s="1"/>
      <c r="DP108"/>
      <c r="DQ108" s="1"/>
      <c r="DR108"/>
      <c r="DS108" s="1"/>
      <c r="DT108"/>
      <c r="DU108" s="1"/>
      <c r="DV108"/>
      <c r="DW108"/>
      <c r="DY108"/>
      <c r="EA108"/>
      <c r="EC108"/>
      <c r="EE108"/>
    </row>
    <row r="109" spans="1:135" x14ac:dyDescent="0.2">
      <c r="B109" s="6"/>
      <c r="AQ109" s="87"/>
      <c r="BJ109" s="76"/>
      <c r="BL109" s="76"/>
      <c r="BT109"/>
      <c r="BV109"/>
      <c r="DE109" s="2"/>
      <c r="DF109" s="2"/>
      <c r="DG109" s="2"/>
      <c r="DH109" s="2"/>
      <c r="DI109" s="2"/>
      <c r="DJ109" s="2"/>
      <c r="DK109" s="2"/>
      <c r="DL109" s="2"/>
      <c r="DM109" s="2"/>
      <c r="DO109" s="1"/>
      <c r="DP109"/>
      <c r="DQ109" s="1"/>
      <c r="DR109"/>
      <c r="DS109" s="1"/>
      <c r="DT109"/>
      <c r="DU109" s="1"/>
      <c r="DV109"/>
      <c r="DW109"/>
      <c r="DY109"/>
      <c r="EA109"/>
      <c r="EC109"/>
      <c r="EE109"/>
    </row>
    <row r="110" spans="1:135" x14ac:dyDescent="0.2">
      <c r="B110" s="6"/>
      <c r="BJ110" s="76"/>
      <c r="BL110" s="76"/>
      <c r="BT110"/>
      <c r="BV110"/>
      <c r="DE110" s="2"/>
      <c r="DF110" s="2"/>
      <c r="DG110" s="2"/>
      <c r="DH110" s="2"/>
      <c r="DI110" s="2"/>
      <c r="DJ110" s="2"/>
      <c r="DK110" s="2"/>
      <c r="DL110" s="2"/>
      <c r="DM110" s="2"/>
      <c r="DO110" s="1"/>
      <c r="DP110"/>
      <c r="DQ110" s="1"/>
      <c r="DR110"/>
      <c r="DS110" s="1"/>
      <c r="DT110"/>
      <c r="DU110" s="1"/>
      <c r="DV110"/>
      <c r="DW110"/>
      <c r="DY110"/>
      <c r="EA110"/>
      <c r="EC110"/>
      <c r="EE110"/>
    </row>
    <row r="111" spans="1:135" x14ac:dyDescent="0.2">
      <c r="B111" s="6"/>
      <c r="BJ111" s="76"/>
      <c r="BL111" s="76"/>
      <c r="BT111"/>
      <c r="BV111"/>
      <c r="DE111" s="2"/>
      <c r="DF111" s="2"/>
      <c r="DG111" s="2"/>
      <c r="DH111" s="2"/>
      <c r="DI111" s="2"/>
      <c r="DJ111" s="2"/>
      <c r="DK111" s="2"/>
      <c r="DL111" s="2"/>
      <c r="DM111" s="2"/>
      <c r="DO111" s="1"/>
      <c r="DP111"/>
      <c r="DQ111" s="1"/>
      <c r="DR111"/>
      <c r="DS111" s="1"/>
      <c r="DT111"/>
      <c r="DU111" s="1"/>
      <c r="DV111"/>
      <c r="DW111"/>
      <c r="DY111"/>
      <c r="EA111"/>
      <c r="EC111"/>
      <c r="EE111"/>
    </row>
    <row r="112" spans="1:135" x14ac:dyDescent="0.2">
      <c r="B112" s="6"/>
      <c r="BJ112" s="76"/>
      <c r="BL112" s="76"/>
      <c r="BT112"/>
      <c r="BV112"/>
      <c r="DE112" s="2"/>
      <c r="DF112" s="2"/>
      <c r="DG112" s="2"/>
      <c r="DH112" s="2"/>
      <c r="DI112" s="2"/>
      <c r="DJ112" s="2"/>
      <c r="DK112" s="2"/>
      <c r="DL112" s="2"/>
      <c r="DM112" s="2"/>
      <c r="DO112" s="1"/>
      <c r="DP112"/>
      <c r="DQ112" s="1"/>
      <c r="DR112"/>
      <c r="DS112" s="1"/>
      <c r="DT112"/>
      <c r="DU112" s="1"/>
      <c r="DV112"/>
      <c r="DW112"/>
      <c r="DY112"/>
      <c r="EA112"/>
      <c r="EC112"/>
      <c r="EE112"/>
    </row>
    <row r="113" spans="2:135" x14ac:dyDescent="0.2">
      <c r="B113" s="6"/>
      <c r="BJ113" s="76"/>
      <c r="BL113" s="76"/>
      <c r="BT113"/>
      <c r="BV113"/>
      <c r="DE113" s="2"/>
      <c r="DF113" s="2"/>
      <c r="DG113" s="2"/>
      <c r="DH113" s="2"/>
      <c r="DI113" s="2"/>
      <c r="DJ113" s="2"/>
      <c r="DK113" s="2"/>
      <c r="DL113" s="2"/>
      <c r="DM113" s="2"/>
      <c r="DO113" s="1"/>
      <c r="DP113"/>
      <c r="DQ113" s="1"/>
      <c r="DR113"/>
      <c r="DS113" s="1"/>
      <c r="DT113"/>
      <c r="DU113" s="1"/>
      <c r="DV113"/>
      <c r="DW113"/>
      <c r="DY113"/>
      <c r="EA113"/>
      <c r="EC113"/>
      <c r="EE113"/>
    </row>
    <row r="114" spans="2:135" x14ac:dyDescent="0.2">
      <c r="B114" s="6"/>
      <c r="BJ114" s="76"/>
      <c r="BL114" s="76"/>
      <c r="BT114"/>
      <c r="BV114"/>
      <c r="DE114" s="2"/>
      <c r="DF114" s="2"/>
      <c r="DG114" s="2"/>
      <c r="DH114" s="2"/>
      <c r="DI114" s="2"/>
      <c r="DJ114" s="2"/>
      <c r="DK114" s="2"/>
      <c r="DL114" s="2"/>
      <c r="DM114" s="2"/>
      <c r="DO114" s="1"/>
      <c r="DP114"/>
      <c r="DQ114" s="1"/>
      <c r="DR114"/>
      <c r="DS114" s="1"/>
      <c r="DT114"/>
      <c r="DU114" s="1"/>
      <c r="DV114"/>
      <c r="DW114"/>
      <c r="DY114"/>
      <c r="EA114"/>
      <c r="EC114"/>
      <c r="EE114"/>
    </row>
    <row r="115" spans="2:135" x14ac:dyDescent="0.2">
      <c r="B115" s="6"/>
      <c r="BJ115" s="76"/>
      <c r="BL115" s="76"/>
      <c r="BT115"/>
      <c r="BV115"/>
      <c r="DE115" s="2"/>
      <c r="DF115" s="2"/>
      <c r="DG115" s="2"/>
      <c r="DH115" s="2"/>
      <c r="DI115" s="2"/>
      <c r="DJ115" s="2"/>
      <c r="DK115" s="2"/>
      <c r="DL115" s="2"/>
      <c r="DM115" s="2"/>
      <c r="DO115" s="1"/>
      <c r="DP115"/>
      <c r="DQ115" s="1"/>
      <c r="DR115"/>
      <c r="DS115" s="1"/>
      <c r="DT115"/>
      <c r="DU115" s="1"/>
      <c r="DV115"/>
      <c r="DW115"/>
      <c r="DY115"/>
      <c r="EA115"/>
      <c r="EC115"/>
      <c r="EE115"/>
    </row>
    <row r="116" spans="2:135" ht="20" x14ac:dyDescent="0.2">
      <c r="B116" s="86"/>
    </row>
    <row r="117" spans="2:135" ht="20" x14ac:dyDescent="0.2">
      <c r="B117" s="86"/>
    </row>
    <row r="118" spans="2:135" x14ac:dyDescent="0.2">
      <c r="B118" s="87"/>
    </row>
    <row r="139" spans="1:135" x14ac:dyDescent="0.2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158"/>
      <c r="R139" s="158"/>
      <c r="S139" s="158"/>
      <c r="T139" s="158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</row>
    <row r="140" spans="1:135" x14ac:dyDescent="0.2">
      <c r="A140" s="76"/>
      <c r="B140" s="150"/>
      <c r="C140" s="150"/>
      <c r="D140" s="150"/>
      <c r="E140" s="150"/>
      <c r="F140" s="150"/>
      <c r="G140" s="150"/>
      <c r="H140" s="150"/>
      <c r="I140" s="76"/>
      <c r="J140" s="76"/>
      <c r="K140" s="76"/>
      <c r="L140" s="76"/>
      <c r="M140" s="76"/>
      <c r="N140" s="76"/>
      <c r="O140" s="76"/>
      <c r="P140" s="76"/>
      <c r="Q140" s="158"/>
      <c r="R140" s="158"/>
      <c r="S140" s="158"/>
      <c r="T140" s="158"/>
      <c r="U140" s="150"/>
      <c r="V140" s="150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BS140" s="76"/>
      <c r="BT140"/>
      <c r="BU140" s="76"/>
      <c r="BV140"/>
      <c r="DN140" s="2"/>
      <c r="DW140"/>
      <c r="DX140" s="1"/>
      <c r="DY140"/>
      <c r="DZ140" s="1"/>
      <c r="EA140"/>
      <c r="EB140" s="1"/>
      <c r="EC140"/>
      <c r="ED140" s="1"/>
      <c r="EE140"/>
    </row>
    <row r="141" spans="1:135" x14ac:dyDescent="0.2">
      <c r="A141" s="142"/>
      <c r="B141" s="150"/>
      <c r="C141" s="150"/>
      <c r="D141" s="150"/>
      <c r="E141" s="150"/>
      <c r="F141" s="150"/>
      <c r="G141" s="150"/>
      <c r="H141" s="150"/>
      <c r="I141" s="76"/>
      <c r="J141" s="76"/>
      <c r="K141" s="76"/>
      <c r="L141" s="76"/>
      <c r="M141" s="76"/>
      <c r="N141" s="76"/>
      <c r="O141" s="76"/>
      <c r="P141" s="76"/>
      <c r="Q141" s="158"/>
      <c r="R141" s="158"/>
      <c r="S141" s="158"/>
      <c r="T141" s="158"/>
      <c r="U141" s="150"/>
      <c r="V141" s="150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U141" s="76"/>
      <c r="BW141" s="76"/>
      <c r="BX141" s="76"/>
      <c r="BY141" s="76"/>
      <c r="BZ141" s="76"/>
      <c r="CA141" s="76"/>
      <c r="CB141" s="76"/>
      <c r="CC141" s="76"/>
      <c r="CD141" s="76"/>
      <c r="CE141" s="76"/>
      <c r="CF141" s="76"/>
      <c r="CG141" s="76"/>
      <c r="CH141" s="76"/>
      <c r="CI141" s="76"/>
      <c r="CJ141" s="76"/>
      <c r="CK141" s="76"/>
      <c r="CL141" s="76"/>
      <c r="CM141" s="76"/>
      <c r="CN141" s="76"/>
      <c r="CO141" s="76"/>
      <c r="CP141" s="76"/>
      <c r="CQ141" s="76"/>
      <c r="CR141" s="76"/>
      <c r="CS141" s="76"/>
      <c r="CT141" s="76"/>
      <c r="CU141" s="76"/>
      <c r="CV141" s="76"/>
      <c r="CW141" s="76"/>
      <c r="CX141" s="76"/>
      <c r="CY141" s="76"/>
      <c r="CZ141" s="76"/>
      <c r="DA141" s="76"/>
      <c r="DB141" s="76"/>
      <c r="DC141" s="76"/>
      <c r="DD141" s="76"/>
      <c r="DE141" s="77"/>
      <c r="DF141" s="77"/>
      <c r="DG141" s="77"/>
      <c r="DH141" s="77"/>
      <c r="DI141" s="77"/>
      <c r="DJ141" s="77"/>
      <c r="DK141" s="77"/>
      <c r="DL141" s="77"/>
      <c r="DM141" s="77"/>
      <c r="DN141" s="76"/>
      <c r="DO141" s="137"/>
      <c r="DP141" s="76"/>
      <c r="DQ141" s="137"/>
      <c r="DR141" s="76"/>
      <c r="DS141" s="137"/>
      <c r="DT141" s="76"/>
      <c r="DU141" s="137"/>
      <c r="DV141" s="76"/>
      <c r="DW141"/>
      <c r="DY141"/>
      <c r="EA141"/>
      <c r="EC141"/>
      <c r="EE141"/>
    </row>
    <row r="142" spans="1:135" x14ac:dyDescent="0.2">
      <c r="A142" s="142"/>
      <c r="B142" s="142" t="s">
        <v>59</v>
      </c>
      <c r="C142" s="142" t="s">
        <v>60</v>
      </c>
      <c r="D142" s="142"/>
      <c r="E142" s="150"/>
      <c r="F142" s="150"/>
      <c r="G142" s="150"/>
      <c r="H142" s="150"/>
      <c r="I142" s="76"/>
      <c r="J142" s="76"/>
      <c r="K142" s="76"/>
      <c r="L142" s="76"/>
      <c r="M142" s="76"/>
      <c r="N142" s="76"/>
      <c r="O142" s="76"/>
      <c r="P142" s="76"/>
      <c r="Q142" s="150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U142" s="76"/>
      <c r="BW142" s="76"/>
      <c r="BX142" s="76"/>
      <c r="BY142" s="76"/>
      <c r="BZ142" s="76"/>
      <c r="CA142" s="76"/>
      <c r="CB142" s="76"/>
      <c r="CC142" s="76"/>
      <c r="CD142" s="76"/>
      <c r="CE142" s="76"/>
      <c r="CF142" s="76"/>
      <c r="CG142" s="76"/>
      <c r="CH142" s="76"/>
      <c r="CI142" s="76"/>
      <c r="CJ142" s="76"/>
      <c r="CK142" s="76"/>
      <c r="CL142" s="76"/>
      <c r="CM142" s="76"/>
      <c r="CN142" s="76"/>
      <c r="CO142" s="76"/>
      <c r="CP142" s="76"/>
      <c r="CQ142" s="76"/>
      <c r="CR142" s="76"/>
      <c r="CS142" s="76"/>
      <c r="CT142" s="76"/>
      <c r="CU142" s="76"/>
      <c r="CV142" s="76"/>
      <c r="CW142" s="77"/>
      <c r="CX142" s="77"/>
      <c r="CY142" s="77"/>
      <c r="CZ142" s="77"/>
      <c r="DA142" s="77"/>
      <c r="DB142" s="77"/>
      <c r="DC142" s="77"/>
      <c r="DD142" s="77"/>
      <c r="DE142" s="77"/>
      <c r="DF142" s="76"/>
      <c r="DG142" s="137"/>
      <c r="DH142" s="76"/>
      <c r="DI142" s="137"/>
      <c r="DJ142" s="76"/>
      <c r="DK142" s="137"/>
      <c r="DL142" s="76"/>
      <c r="DM142" s="137"/>
      <c r="DN142" s="76"/>
      <c r="DO142"/>
      <c r="DP142"/>
      <c r="DQ142"/>
      <c r="DR142"/>
      <c r="DS142"/>
      <c r="DT142"/>
      <c r="DU142"/>
      <c r="DV142"/>
      <c r="DW142"/>
      <c r="DY142"/>
      <c r="EA142"/>
      <c r="EC142"/>
      <c r="EE142"/>
    </row>
    <row r="143" spans="1:135" x14ac:dyDescent="0.2">
      <c r="A143" s="142"/>
      <c r="B143" s="142">
        <v>31</v>
      </c>
      <c r="C143" s="142">
        <v>1</v>
      </c>
      <c r="D143" s="142"/>
      <c r="E143" s="150"/>
      <c r="F143" s="150"/>
      <c r="G143" s="150"/>
      <c r="H143" s="150"/>
      <c r="I143" s="76"/>
      <c r="J143" s="76"/>
      <c r="K143" s="76"/>
      <c r="L143" s="76"/>
      <c r="M143" s="76"/>
      <c r="N143" s="76"/>
      <c r="O143" s="76"/>
      <c r="P143" s="76"/>
      <c r="Q143" s="150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U143" s="76"/>
      <c r="BW143" s="76"/>
      <c r="BX143" s="76"/>
      <c r="BY143" s="76"/>
      <c r="BZ143" s="76"/>
      <c r="CA143" s="76"/>
      <c r="CB143" s="76"/>
      <c r="CC143" s="76"/>
      <c r="CD143" s="76"/>
      <c r="CE143" s="76"/>
      <c r="CF143" s="76"/>
      <c r="CG143" s="76"/>
      <c r="CH143" s="76"/>
      <c r="CI143" s="76"/>
      <c r="CJ143" s="76"/>
      <c r="CK143" s="76"/>
      <c r="CL143" s="76"/>
      <c r="CM143" s="76"/>
      <c r="CN143" s="76"/>
      <c r="CO143" s="76"/>
      <c r="CP143" s="76"/>
      <c r="CQ143" s="76"/>
      <c r="CR143" s="76"/>
      <c r="CS143" s="76"/>
      <c r="CT143" s="77"/>
      <c r="CU143" s="77"/>
      <c r="CV143" s="77"/>
      <c r="CW143" s="77"/>
      <c r="CX143" s="77"/>
      <c r="CY143" s="77"/>
      <c r="CZ143" s="77"/>
      <c r="DA143" s="77"/>
      <c r="DB143" s="77"/>
      <c r="DC143" s="76"/>
      <c r="DD143" s="137"/>
      <c r="DE143" s="76"/>
      <c r="DF143" s="137"/>
      <c r="DG143" s="76"/>
      <c r="DH143" s="137"/>
      <c r="DI143" s="76"/>
      <c r="DJ143" s="137"/>
      <c r="DK143" s="76"/>
      <c r="DO143"/>
      <c r="DP143"/>
      <c r="DQ143"/>
      <c r="DR143"/>
      <c r="DS143"/>
      <c r="DT143"/>
      <c r="DU143"/>
      <c r="DV143"/>
      <c r="DW143"/>
      <c r="DY143"/>
      <c r="EA143"/>
      <c r="EC143"/>
      <c r="EE143"/>
    </row>
    <row r="144" spans="1:135" x14ac:dyDescent="0.2">
      <c r="A144" s="142"/>
      <c r="B144" s="142">
        <f t="shared" ref="B144:B156" si="114">B143+1</f>
        <v>32</v>
      </c>
      <c r="C144" s="142">
        <v>0</v>
      </c>
      <c r="D144" s="142"/>
      <c r="E144" s="150"/>
      <c r="F144" s="150"/>
      <c r="G144" s="150"/>
      <c r="H144" s="150"/>
      <c r="I144" s="76"/>
      <c r="J144" s="76"/>
      <c r="K144" s="76"/>
      <c r="L144" s="76"/>
      <c r="M144" s="76"/>
      <c r="N144" s="76"/>
      <c r="O144" s="76"/>
      <c r="P144" s="76"/>
      <c r="Q144" s="150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6"/>
      <c r="BR144" s="76"/>
      <c r="BS144" s="76"/>
      <c r="BU144" s="76"/>
      <c r="BW144" s="76"/>
      <c r="BX144" s="76"/>
      <c r="BY144" s="76"/>
      <c r="BZ144" s="76"/>
      <c r="CA144" s="76"/>
      <c r="CB144" s="76"/>
      <c r="CC144" s="76"/>
      <c r="CD144" s="76"/>
      <c r="CE144" s="76"/>
      <c r="CF144" s="76"/>
      <c r="CG144" s="76"/>
      <c r="CH144" s="76"/>
      <c r="CI144" s="76"/>
      <c r="CJ144" s="76"/>
      <c r="CK144" s="76"/>
      <c r="CL144" s="76"/>
      <c r="CM144" s="76"/>
      <c r="CN144" s="76"/>
      <c r="CO144" s="76"/>
      <c r="CP144" s="76"/>
      <c r="CQ144" s="76"/>
      <c r="CR144" s="76"/>
      <c r="CS144" s="76"/>
      <c r="CT144" s="77"/>
      <c r="CU144" s="77"/>
      <c r="CV144" s="77"/>
      <c r="CW144" s="77"/>
      <c r="CX144" s="77"/>
      <c r="CY144" s="77"/>
      <c r="CZ144" s="77"/>
      <c r="DA144" s="77"/>
      <c r="DB144" s="77"/>
      <c r="DC144" s="76"/>
      <c r="DD144" s="137"/>
      <c r="DE144" s="76"/>
      <c r="DF144" s="137"/>
      <c r="DG144" s="76"/>
      <c r="DH144" s="137"/>
      <c r="DI144" s="76"/>
      <c r="DJ144" s="137"/>
      <c r="DK144" s="76"/>
      <c r="DO144"/>
      <c r="DP144"/>
      <c r="DQ144"/>
      <c r="DR144"/>
      <c r="DS144"/>
      <c r="DT144"/>
      <c r="DU144"/>
      <c r="DV144"/>
      <c r="DW144"/>
      <c r="DY144"/>
      <c r="EA144"/>
      <c r="EC144"/>
      <c r="EE144"/>
    </row>
    <row r="145" spans="1:135" x14ac:dyDescent="0.2">
      <c r="A145" s="142"/>
      <c r="B145" s="142">
        <f t="shared" si="114"/>
        <v>33</v>
      </c>
      <c r="C145" s="142">
        <v>0</v>
      </c>
      <c r="D145" s="142"/>
      <c r="E145" s="150"/>
      <c r="F145" s="150"/>
      <c r="G145" s="150"/>
      <c r="H145" s="150"/>
      <c r="I145" s="76"/>
      <c r="J145" s="76"/>
      <c r="K145" s="76"/>
      <c r="L145" s="76"/>
      <c r="M145" s="76"/>
      <c r="N145" s="76"/>
      <c r="O145" s="76"/>
      <c r="P145" s="76"/>
      <c r="Q145" s="150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6"/>
      <c r="BU145" s="76"/>
      <c r="BW145" s="76"/>
      <c r="BX145" s="76"/>
      <c r="BY145" s="76"/>
      <c r="BZ145" s="76"/>
      <c r="CA145" s="76"/>
      <c r="CB145" s="76"/>
      <c r="CC145" s="76"/>
      <c r="CD145" s="76"/>
      <c r="CE145" s="76"/>
      <c r="CF145" s="76"/>
      <c r="CG145" s="76"/>
      <c r="CH145" s="76"/>
      <c r="CI145" s="76"/>
      <c r="CJ145" s="76"/>
      <c r="CK145" s="76"/>
      <c r="CL145" s="76"/>
      <c r="CM145" s="76"/>
      <c r="CN145" s="76"/>
      <c r="CO145" s="76"/>
      <c r="CP145" s="76"/>
      <c r="CQ145" s="76"/>
      <c r="CR145" s="76"/>
      <c r="CS145" s="76"/>
      <c r="CT145" s="77"/>
      <c r="CU145" s="77"/>
      <c r="CV145" s="77"/>
      <c r="CW145" s="77"/>
      <c r="CX145" s="77"/>
      <c r="CY145" s="77"/>
      <c r="CZ145" s="77"/>
      <c r="DA145" s="77"/>
      <c r="DB145" s="77"/>
      <c r="DC145" s="76"/>
      <c r="DD145" s="137"/>
      <c r="DE145" s="76"/>
      <c r="DF145" s="137"/>
      <c r="DG145" s="76"/>
      <c r="DH145" s="137"/>
      <c r="DI145" s="76"/>
      <c r="DJ145" s="137"/>
      <c r="DK145" s="76"/>
      <c r="DO145"/>
      <c r="DP145"/>
      <c r="DQ145"/>
      <c r="DR145"/>
      <c r="DS145"/>
      <c r="DT145"/>
      <c r="DU145"/>
      <c r="DV145"/>
      <c r="DW145"/>
      <c r="DY145"/>
      <c r="EA145"/>
      <c r="EC145"/>
      <c r="EE145"/>
    </row>
    <row r="146" spans="1:135" x14ac:dyDescent="0.2">
      <c r="A146" s="142"/>
      <c r="B146" s="142">
        <f t="shared" si="114"/>
        <v>34</v>
      </c>
      <c r="C146" s="142">
        <v>0</v>
      </c>
      <c r="D146" s="142"/>
      <c r="E146" s="150"/>
      <c r="F146" s="150"/>
      <c r="G146" s="150"/>
      <c r="H146" s="150"/>
      <c r="I146" s="76"/>
      <c r="J146" s="76"/>
      <c r="K146" s="76"/>
      <c r="L146" s="76"/>
      <c r="M146" s="76"/>
      <c r="N146" s="76"/>
      <c r="O146" s="76"/>
      <c r="P146" s="76"/>
      <c r="Q146" s="150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76"/>
      <c r="BU146" s="76"/>
      <c r="BW146" s="76"/>
      <c r="BX146" s="76"/>
      <c r="BY146" s="76"/>
      <c r="BZ146" s="76"/>
      <c r="CA146" s="76"/>
      <c r="CB146" s="76"/>
      <c r="CC146" s="76"/>
      <c r="CD146" s="76"/>
      <c r="CE146" s="76"/>
      <c r="CF146" s="76"/>
      <c r="CG146" s="76"/>
      <c r="CH146" s="76"/>
      <c r="CI146" s="76"/>
      <c r="CJ146" s="76"/>
      <c r="CK146" s="76"/>
      <c r="CL146" s="76"/>
      <c r="CM146" s="76"/>
      <c r="CN146" s="76"/>
      <c r="CO146" s="76"/>
      <c r="CP146" s="76"/>
      <c r="CQ146" s="76"/>
      <c r="CR146" s="76"/>
      <c r="CS146" s="76"/>
      <c r="CT146" s="77"/>
      <c r="CU146" s="77"/>
      <c r="CV146" s="77"/>
      <c r="CW146" s="77"/>
      <c r="CX146" s="77"/>
      <c r="CY146" s="77"/>
      <c r="CZ146" s="77"/>
      <c r="DA146" s="77"/>
      <c r="DB146" s="77"/>
      <c r="DC146" s="76"/>
      <c r="DD146" s="137"/>
      <c r="DE146" s="76"/>
      <c r="DF146" s="137"/>
      <c r="DG146" s="76"/>
      <c r="DH146" s="137"/>
      <c r="DI146" s="76"/>
      <c r="DJ146" s="137"/>
      <c r="DK146" s="76"/>
      <c r="DO146"/>
      <c r="DP146"/>
      <c r="DQ146"/>
      <c r="DR146"/>
      <c r="DS146"/>
      <c r="DT146"/>
      <c r="DU146"/>
      <c r="DV146"/>
      <c r="DW146"/>
      <c r="DY146"/>
      <c r="EA146"/>
      <c r="EC146"/>
      <c r="EE146"/>
    </row>
    <row r="147" spans="1:135" x14ac:dyDescent="0.2">
      <c r="A147" s="142"/>
      <c r="B147" s="142">
        <f t="shared" si="114"/>
        <v>35</v>
      </c>
      <c r="C147" s="142">
        <v>1</v>
      </c>
      <c r="D147" s="142"/>
      <c r="E147" s="150"/>
      <c r="F147" s="150"/>
      <c r="G147" s="150"/>
      <c r="H147" s="150"/>
      <c r="I147" s="76"/>
      <c r="J147" s="76"/>
      <c r="K147" s="76"/>
      <c r="L147" s="76"/>
      <c r="M147" s="76"/>
      <c r="N147" s="76"/>
      <c r="O147" s="76"/>
      <c r="P147" s="76"/>
      <c r="Q147" s="150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U147" s="76"/>
      <c r="BW147" s="76"/>
      <c r="BX147" s="76"/>
      <c r="BY147" s="76"/>
      <c r="BZ147" s="76"/>
      <c r="CA147" s="76"/>
      <c r="CB147" s="76"/>
      <c r="CC147" s="76"/>
      <c r="CD147" s="76"/>
      <c r="CE147" s="76"/>
      <c r="CF147" s="76"/>
      <c r="CG147" s="76"/>
      <c r="CH147" s="76"/>
      <c r="CI147" s="76"/>
      <c r="CJ147" s="76"/>
      <c r="CK147" s="76"/>
      <c r="CL147" s="76"/>
      <c r="CM147" s="76"/>
      <c r="CN147" s="76"/>
      <c r="CO147" s="76"/>
      <c r="CP147" s="76"/>
      <c r="CQ147" s="76"/>
      <c r="CR147" s="76"/>
      <c r="CS147" s="76"/>
      <c r="CT147" s="77"/>
      <c r="CU147" s="77"/>
      <c r="CV147" s="77"/>
      <c r="CW147" s="77"/>
      <c r="CX147" s="77"/>
      <c r="CY147" s="77"/>
      <c r="CZ147" s="77"/>
      <c r="DA147" s="77"/>
      <c r="DB147" s="77"/>
      <c r="DC147" s="76"/>
      <c r="DD147" s="137"/>
      <c r="DE147" s="76"/>
      <c r="DF147" s="137"/>
      <c r="DG147" s="76"/>
      <c r="DH147" s="137"/>
      <c r="DI147" s="76"/>
      <c r="DJ147" s="137"/>
      <c r="DK147" s="76"/>
      <c r="DO147"/>
      <c r="DP147"/>
      <c r="DQ147"/>
      <c r="DR147"/>
      <c r="DS147"/>
      <c r="DT147"/>
      <c r="DU147"/>
      <c r="DV147"/>
      <c r="DW147"/>
      <c r="DY147"/>
      <c r="EA147"/>
      <c r="EC147"/>
      <c r="EE147"/>
    </row>
    <row r="148" spans="1:135" x14ac:dyDescent="0.2">
      <c r="A148" s="142"/>
      <c r="B148" s="142">
        <f t="shared" si="114"/>
        <v>36</v>
      </c>
      <c r="C148" s="142">
        <v>0</v>
      </c>
      <c r="D148" s="142"/>
      <c r="E148" s="150"/>
      <c r="F148" s="150"/>
      <c r="G148" s="150"/>
      <c r="H148" s="150"/>
      <c r="I148" s="76"/>
      <c r="J148" s="76"/>
      <c r="K148" s="76"/>
      <c r="L148" s="76"/>
      <c r="M148" s="76"/>
      <c r="N148" s="76"/>
      <c r="O148" s="76"/>
      <c r="P148" s="76"/>
      <c r="Q148" s="150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U148" s="76"/>
      <c r="BW148" s="76"/>
      <c r="BX148" s="76"/>
      <c r="BY148" s="76"/>
      <c r="BZ148" s="76"/>
      <c r="CA148" s="76"/>
      <c r="CB148" s="76"/>
      <c r="CC148" s="76"/>
      <c r="CD148" s="76"/>
      <c r="CE148" s="76"/>
      <c r="CF148" s="76"/>
      <c r="CG148" s="76"/>
      <c r="CH148" s="76"/>
      <c r="CI148" s="76"/>
      <c r="CJ148" s="76"/>
      <c r="CK148" s="76"/>
      <c r="CL148" s="76"/>
      <c r="CM148" s="76"/>
      <c r="CN148" s="76"/>
      <c r="CO148" s="76"/>
      <c r="CP148" s="76"/>
      <c r="CQ148" s="76"/>
      <c r="CR148" s="76"/>
      <c r="CS148" s="76"/>
      <c r="CT148" s="77"/>
      <c r="CU148" s="77"/>
      <c r="CV148" s="77"/>
      <c r="CW148" s="77"/>
      <c r="CX148" s="77"/>
      <c r="CY148" s="77"/>
      <c r="CZ148" s="77"/>
      <c r="DA148" s="77"/>
      <c r="DB148" s="77"/>
      <c r="DC148" s="76"/>
      <c r="DD148" s="137"/>
      <c r="DE148" s="76"/>
      <c r="DF148" s="137"/>
      <c r="DG148" s="76"/>
      <c r="DH148" s="137"/>
      <c r="DI148" s="76"/>
      <c r="DJ148" s="137"/>
      <c r="DK148" s="76"/>
      <c r="DO148"/>
      <c r="DP148"/>
      <c r="DQ148"/>
      <c r="DR148"/>
      <c r="DS148"/>
      <c r="DT148"/>
      <c r="DU148"/>
      <c r="DV148"/>
      <c r="DW148"/>
      <c r="DY148"/>
      <c r="EA148"/>
      <c r="EC148"/>
      <c r="EE148"/>
    </row>
    <row r="149" spans="1:135" x14ac:dyDescent="0.2">
      <c r="A149" s="142"/>
      <c r="B149" s="142">
        <f t="shared" si="114"/>
        <v>37</v>
      </c>
      <c r="C149" s="142">
        <v>0</v>
      </c>
      <c r="D149" s="142"/>
      <c r="E149" s="150"/>
      <c r="F149" s="150"/>
      <c r="G149" s="150"/>
      <c r="H149" s="150"/>
      <c r="I149" s="76"/>
      <c r="J149" s="76"/>
      <c r="K149" s="76"/>
      <c r="L149" s="76"/>
      <c r="M149" s="76"/>
      <c r="N149" s="76"/>
      <c r="O149" s="76"/>
      <c r="P149" s="76"/>
      <c r="Q149" s="150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  <c r="BU149" s="76"/>
      <c r="BW149" s="76"/>
      <c r="BX149" s="76"/>
      <c r="BY149" s="76"/>
      <c r="BZ149" s="76"/>
      <c r="CA149" s="76"/>
      <c r="CB149" s="76"/>
      <c r="CC149" s="76"/>
      <c r="CD149" s="76"/>
      <c r="CE149" s="76"/>
      <c r="CF149" s="76"/>
      <c r="CG149" s="76"/>
      <c r="CH149" s="76"/>
      <c r="CI149" s="76"/>
      <c r="CJ149" s="76"/>
      <c r="CK149" s="76"/>
      <c r="CL149" s="76"/>
      <c r="CM149" s="76"/>
      <c r="CN149" s="76"/>
      <c r="CO149" s="76"/>
      <c r="CP149" s="76"/>
      <c r="CQ149" s="76"/>
      <c r="CR149" s="76"/>
      <c r="CS149" s="76"/>
      <c r="CT149" s="77"/>
      <c r="CU149" s="77"/>
      <c r="CV149" s="77"/>
      <c r="CW149" s="77"/>
      <c r="CX149" s="77"/>
      <c r="CY149" s="77"/>
      <c r="CZ149" s="77"/>
      <c r="DA149" s="77"/>
      <c r="DB149" s="77"/>
      <c r="DC149" s="76"/>
      <c r="DD149" s="137"/>
      <c r="DE149" s="76"/>
      <c r="DF149" s="137"/>
      <c r="DG149" s="76"/>
      <c r="DH149" s="137"/>
      <c r="DI149" s="76"/>
      <c r="DJ149" s="137"/>
      <c r="DK149" s="76"/>
      <c r="DO149"/>
      <c r="DP149"/>
      <c r="DQ149"/>
      <c r="DR149"/>
      <c r="DS149"/>
      <c r="DT149"/>
      <c r="DU149"/>
      <c r="DV149"/>
      <c r="DW149"/>
      <c r="DY149"/>
      <c r="EA149"/>
      <c r="EC149"/>
      <c r="EE149"/>
    </row>
    <row r="150" spans="1:135" x14ac:dyDescent="0.2">
      <c r="A150" s="142"/>
      <c r="B150" s="142">
        <f t="shared" si="114"/>
        <v>38</v>
      </c>
      <c r="C150" s="142">
        <v>0</v>
      </c>
      <c r="D150" s="142"/>
      <c r="E150" s="150"/>
      <c r="F150" s="150"/>
      <c r="G150" s="150"/>
      <c r="H150" s="150"/>
      <c r="I150" s="76"/>
      <c r="J150" s="76"/>
      <c r="K150" s="76"/>
      <c r="L150" s="76"/>
      <c r="M150" s="76"/>
      <c r="N150" s="76"/>
      <c r="O150" s="76"/>
      <c r="P150" s="76"/>
      <c r="Q150" s="150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  <c r="BU150" s="76"/>
      <c r="BW150" s="76"/>
      <c r="BX150" s="76"/>
      <c r="BY150" s="76"/>
      <c r="BZ150" s="76"/>
      <c r="CA150" s="76"/>
      <c r="CB150" s="76"/>
      <c r="CC150" s="76"/>
      <c r="CD150" s="76"/>
      <c r="CE150" s="76"/>
      <c r="CF150" s="76"/>
      <c r="CG150" s="76"/>
      <c r="CH150" s="76"/>
      <c r="CI150" s="76"/>
      <c r="CJ150" s="76"/>
      <c r="CK150" s="76"/>
      <c r="CL150" s="76"/>
      <c r="CM150" s="76"/>
      <c r="CN150" s="76"/>
      <c r="CO150" s="76"/>
      <c r="CP150" s="76"/>
      <c r="CQ150" s="76"/>
      <c r="CR150" s="76"/>
      <c r="CS150" s="76"/>
      <c r="CT150" s="77"/>
      <c r="CU150" s="77"/>
      <c r="CV150" s="77"/>
      <c r="CW150" s="77"/>
      <c r="CX150" s="77"/>
      <c r="CY150" s="77"/>
      <c r="CZ150" s="77"/>
      <c r="DA150" s="77"/>
      <c r="DB150" s="77"/>
      <c r="DC150" s="76"/>
      <c r="DD150" s="137"/>
      <c r="DE150" s="76"/>
      <c r="DF150" s="137"/>
      <c r="DG150" s="76"/>
      <c r="DH150" s="137"/>
      <c r="DI150" s="76"/>
      <c r="DJ150" s="137"/>
      <c r="DK150" s="76"/>
      <c r="DO150"/>
      <c r="DP150"/>
      <c r="DQ150"/>
      <c r="DR150"/>
      <c r="DS150"/>
      <c r="DT150"/>
      <c r="DU150"/>
      <c r="DV150"/>
      <c r="DW150"/>
      <c r="DY150"/>
      <c r="EA150"/>
      <c r="EC150"/>
      <c r="EE150"/>
    </row>
    <row r="151" spans="1:135" x14ac:dyDescent="0.2">
      <c r="A151" s="142"/>
      <c r="B151" s="142">
        <f t="shared" si="114"/>
        <v>39</v>
      </c>
      <c r="C151" s="142">
        <v>0</v>
      </c>
      <c r="D151" s="142"/>
      <c r="E151" s="150"/>
      <c r="F151" s="150"/>
      <c r="G151" s="150"/>
      <c r="H151" s="150"/>
      <c r="I151" s="76"/>
      <c r="J151" s="76"/>
      <c r="K151" s="76"/>
      <c r="L151" s="76"/>
      <c r="M151" s="76"/>
      <c r="N151" s="76"/>
      <c r="O151" s="76"/>
      <c r="P151" s="76"/>
      <c r="Q151" s="150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  <c r="BU151" s="76"/>
      <c r="BW151" s="76"/>
      <c r="BX151" s="76"/>
      <c r="BY151" s="76"/>
      <c r="BZ151" s="76"/>
      <c r="CA151" s="76"/>
      <c r="CB151" s="76"/>
      <c r="CC151" s="76"/>
      <c r="CD151" s="76"/>
      <c r="CE151" s="76"/>
      <c r="CF151" s="76"/>
      <c r="CG151" s="76"/>
      <c r="CH151" s="76"/>
      <c r="CI151" s="76"/>
      <c r="CJ151" s="76"/>
      <c r="CK151" s="76"/>
      <c r="CL151" s="76"/>
      <c r="CM151" s="76"/>
      <c r="CN151" s="76"/>
      <c r="CO151" s="76"/>
      <c r="CP151" s="76"/>
      <c r="CQ151" s="76"/>
      <c r="CR151" s="76"/>
      <c r="CS151" s="76"/>
      <c r="CT151" s="77"/>
      <c r="CU151" s="77"/>
      <c r="CV151" s="77"/>
      <c r="CW151" s="77"/>
      <c r="CX151" s="77"/>
      <c r="CY151" s="77"/>
      <c r="CZ151" s="77"/>
      <c r="DA151" s="77"/>
      <c r="DB151" s="77"/>
      <c r="DC151" s="76"/>
      <c r="DD151" s="137"/>
      <c r="DE151" s="76"/>
      <c r="DF151" s="137"/>
      <c r="DG151" s="76"/>
      <c r="DH151" s="137"/>
      <c r="DI151" s="76"/>
      <c r="DJ151" s="137"/>
      <c r="DK151" s="76"/>
      <c r="DO151"/>
      <c r="DP151"/>
      <c r="DQ151"/>
      <c r="DR151"/>
      <c r="DS151"/>
      <c r="DT151"/>
      <c r="DU151"/>
      <c r="DV151"/>
      <c r="DW151"/>
      <c r="DY151"/>
      <c r="EA151"/>
      <c r="EC151"/>
      <c r="EE151"/>
    </row>
    <row r="152" spans="1:135" x14ac:dyDescent="0.2">
      <c r="A152" s="142"/>
      <c r="B152" s="142">
        <f t="shared" si="114"/>
        <v>40</v>
      </c>
      <c r="C152" s="142">
        <v>0</v>
      </c>
      <c r="D152" s="142"/>
      <c r="E152" s="150"/>
      <c r="F152" s="150"/>
      <c r="G152" s="150"/>
      <c r="H152" s="150"/>
      <c r="I152" s="76"/>
      <c r="J152" s="76"/>
      <c r="K152" s="76"/>
      <c r="L152" s="76"/>
      <c r="M152" s="76"/>
      <c r="N152" s="76"/>
      <c r="O152" s="76"/>
      <c r="P152" s="76"/>
      <c r="Q152" s="150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  <c r="BU152" s="76"/>
      <c r="BW152" s="76"/>
      <c r="BX152" s="76"/>
      <c r="BY152" s="76"/>
      <c r="BZ152" s="76"/>
      <c r="CA152" s="76"/>
      <c r="CB152" s="76"/>
      <c r="CC152" s="76"/>
      <c r="CD152" s="76"/>
      <c r="CE152" s="76"/>
      <c r="CF152" s="76"/>
      <c r="CG152" s="76"/>
      <c r="CH152" s="76"/>
      <c r="CI152" s="76"/>
      <c r="CJ152" s="76"/>
      <c r="CK152" s="76"/>
      <c r="CL152" s="76"/>
      <c r="CM152" s="76"/>
      <c r="CN152" s="76"/>
      <c r="CO152" s="76"/>
      <c r="CP152" s="76"/>
      <c r="CQ152" s="76"/>
      <c r="CR152" s="76"/>
      <c r="CS152" s="76"/>
      <c r="CT152" s="77"/>
      <c r="CU152" s="77"/>
      <c r="CV152" s="77"/>
      <c r="CW152" s="77"/>
      <c r="CX152" s="77"/>
      <c r="CY152" s="77"/>
      <c r="CZ152" s="77"/>
      <c r="DA152" s="77"/>
      <c r="DB152" s="77"/>
      <c r="DC152" s="76"/>
      <c r="DD152" s="137"/>
      <c r="DE152" s="76"/>
      <c r="DF152" s="137"/>
      <c r="DG152" s="76"/>
      <c r="DH152" s="137"/>
      <c r="DI152" s="76"/>
      <c r="DJ152" s="137"/>
      <c r="DK152" s="76"/>
      <c r="DO152"/>
      <c r="DP152"/>
      <c r="DQ152"/>
      <c r="DR152"/>
      <c r="DS152"/>
      <c r="DT152"/>
      <c r="DU152"/>
      <c r="DV152"/>
      <c r="DW152"/>
      <c r="DY152"/>
      <c r="EA152"/>
      <c r="EC152"/>
      <c r="EE152"/>
    </row>
    <row r="153" spans="1:135" x14ac:dyDescent="0.2">
      <c r="A153" s="142"/>
      <c r="B153" s="142">
        <f t="shared" si="114"/>
        <v>41</v>
      </c>
      <c r="C153" s="142">
        <v>0</v>
      </c>
      <c r="D153" s="142"/>
      <c r="E153" s="150"/>
      <c r="F153" s="150"/>
      <c r="G153" s="150"/>
      <c r="H153" s="150"/>
      <c r="I153" s="76"/>
      <c r="J153" s="76"/>
      <c r="K153" s="76"/>
      <c r="L153" s="76"/>
      <c r="M153" s="76"/>
      <c r="N153" s="76"/>
      <c r="O153" s="76"/>
      <c r="P153" s="76"/>
      <c r="Q153" s="150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  <c r="BU153" s="76"/>
      <c r="BW153" s="76"/>
      <c r="BX153" s="76"/>
      <c r="BY153" s="76"/>
      <c r="BZ153" s="76"/>
      <c r="CA153" s="76"/>
      <c r="CB153" s="76"/>
      <c r="CC153" s="76"/>
      <c r="CD153" s="76"/>
      <c r="CE153" s="76"/>
      <c r="CF153" s="76"/>
      <c r="CG153" s="76"/>
      <c r="CH153" s="76"/>
      <c r="CI153" s="76"/>
      <c r="CJ153" s="76"/>
      <c r="CK153" s="76"/>
      <c r="CL153" s="76"/>
      <c r="CM153" s="76"/>
      <c r="CN153" s="76"/>
      <c r="CO153" s="76"/>
      <c r="CP153" s="76"/>
      <c r="CQ153" s="76"/>
      <c r="CR153" s="76"/>
      <c r="CS153" s="76"/>
      <c r="CT153" s="77"/>
      <c r="CU153" s="77"/>
      <c r="CV153" s="77"/>
      <c r="CW153" s="77"/>
      <c r="CX153" s="77"/>
      <c r="CY153" s="77"/>
      <c r="CZ153" s="77"/>
      <c r="DA153" s="77"/>
      <c r="DB153" s="77"/>
      <c r="DC153" s="76"/>
      <c r="DD153" s="137"/>
      <c r="DE153" s="76"/>
      <c r="DF153" s="137"/>
      <c r="DG153" s="76"/>
      <c r="DH153" s="137"/>
      <c r="DI153" s="76"/>
      <c r="DJ153" s="137"/>
      <c r="DK153" s="76"/>
      <c r="DO153"/>
      <c r="DP153"/>
      <c r="DQ153"/>
      <c r="DR153"/>
      <c r="DS153"/>
      <c r="DT153"/>
      <c r="DU153"/>
      <c r="DV153"/>
      <c r="DW153"/>
      <c r="DY153"/>
      <c r="EA153"/>
      <c r="EC153"/>
      <c r="EE153"/>
    </row>
    <row r="154" spans="1:135" x14ac:dyDescent="0.2">
      <c r="A154" s="76"/>
      <c r="B154" s="142">
        <f t="shared" si="114"/>
        <v>42</v>
      </c>
      <c r="C154" s="142">
        <v>1</v>
      </c>
      <c r="D154" s="142"/>
      <c r="E154" s="76"/>
      <c r="F154" s="76"/>
      <c r="G154" s="150"/>
      <c r="H154" s="150"/>
      <c r="I154" s="76"/>
      <c r="J154" s="76"/>
      <c r="K154" s="76"/>
      <c r="L154" s="76"/>
      <c r="M154" s="76"/>
      <c r="N154" s="76"/>
      <c r="O154" s="76"/>
      <c r="P154" s="76"/>
      <c r="Q154" s="150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76"/>
      <c r="BR154" s="76"/>
      <c r="BS154" s="76"/>
      <c r="BU154" s="76"/>
      <c r="BW154" s="76"/>
      <c r="BX154" s="76"/>
      <c r="BY154" s="76"/>
      <c r="BZ154" s="76"/>
      <c r="CA154" s="76"/>
      <c r="CB154" s="76"/>
      <c r="CC154" s="76"/>
      <c r="CD154" s="76"/>
      <c r="CE154" s="76"/>
      <c r="CF154" s="76"/>
      <c r="CG154" s="76"/>
      <c r="CH154" s="76"/>
      <c r="CI154" s="76"/>
      <c r="CJ154" s="76"/>
      <c r="CK154" s="76"/>
      <c r="CL154" s="76"/>
      <c r="CM154" s="76"/>
      <c r="CN154" s="76"/>
      <c r="CO154" s="76"/>
      <c r="CP154" s="76"/>
      <c r="CQ154" s="76"/>
      <c r="CR154" s="76"/>
      <c r="CS154" s="76"/>
      <c r="CT154" s="77"/>
      <c r="CU154" s="77"/>
      <c r="CV154" s="77"/>
      <c r="CW154" s="77"/>
      <c r="CX154" s="77"/>
      <c r="CY154" s="77"/>
      <c r="CZ154" s="77"/>
      <c r="DA154" s="77"/>
      <c r="DB154" s="77"/>
      <c r="DC154" s="76"/>
      <c r="DD154" s="137"/>
      <c r="DE154" s="76"/>
      <c r="DF154" s="137"/>
      <c r="DG154" s="76"/>
      <c r="DH154" s="137"/>
      <c r="DI154" s="76"/>
      <c r="DJ154" s="137"/>
      <c r="DK154" s="76"/>
      <c r="DO154"/>
      <c r="DP154"/>
      <c r="DQ154"/>
      <c r="DR154"/>
      <c r="DS154"/>
      <c r="DT154"/>
      <c r="DU154"/>
      <c r="DV154"/>
      <c r="DW154"/>
      <c r="DY154"/>
      <c r="EA154"/>
      <c r="EC154"/>
      <c r="EE154"/>
    </row>
    <row r="155" spans="1:135" x14ac:dyDescent="0.2">
      <c r="A155" s="76"/>
      <c r="B155" s="142">
        <f t="shared" si="114"/>
        <v>43</v>
      </c>
      <c r="C155" s="142">
        <v>0</v>
      </c>
      <c r="D155" s="142"/>
      <c r="E155" s="76"/>
      <c r="F155" s="76"/>
      <c r="G155" s="150"/>
      <c r="H155" s="150"/>
      <c r="I155" s="76"/>
      <c r="J155" s="76"/>
      <c r="K155" s="76"/>
      <c r="L155" s="76"/>
      <c r="M155" s="76"/>
      <c r="N155" s="76"/>
      <c r="O155" s="76"/>
      <c r="P155" s="76"/>
      <c r="Q155" s="150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6"/>
      <c r="BR155" s="76"/>
      <c r="BS155" s="76"/>
      <c r="BU155" s="76"/>
      <c r="BW155" s="76"/>
      <c r="BX155" s="76"/>
      <c r="BY155" s="76"/>
      <c r="BZ155" s="76"/>
      <c r="CA155" s="76"/>
      <c r="CB155" s="76"/>
      <c r="CC155" s="76"/>
      <c r="CD155" s="76"/>
      <c r="CE155" s="76"/>
      <c r="CF155" s="76"/>
      <c r="CG155" s="76"/>
      <c r="CH155" s="76"/>
      <c r="CI155" s="76"/>
      <c r="CJ155" s="76"/>
      <c r="CK155" s="76"/>
      <c r="CL155" s="76"/>
      <c r="CM155" s="76"/>
      <c r="CN155" s="76"/>
      <c r="CO155" s="76"/>
      <c r="CP155" s="76"/>
      <c r="CQ155" s="76"/>
      <c r="CR155" s="76"/>
      <c r="CS155" s="76"/>
      <c r="CT155" s="77"/>
      <c r="CU155" s="77"/>
      <c r="CV155" s="77"/>
      <c r="CW155" s="77"/>
      <c r="CX155" s="77"/>
      <c r="CY155" s="77"/>
      <c r="CZ155" s="77"/>
      <c r="DA155" s="77"/>
      <c r="DB155" s="77"/>
      <c r="DC155" s="76"/>
      <c r="DD155" s="137"/>
      <c r="DE155" s="76"/>
      <c r="DF155" s="137"/>
      <c r="DG155" s="76"/>
      <c r="DH155" s="137"/>
      <c r="DI155" s="76"/>
      <c r="DJ155" s="137"/>
      <c r="DK155" s="76"/>
      <c r="DO155"/>
      <c r="DP155"/>
      <c r="DQ155"/>
      <c r="DR155"/>
      <c r="DS155"/>
      <c r="DT155"/>
      <c r="DU155"/>
      <c r="DV155"/>
      <c r="DW155"/>
      <c r="DY155"/>
      <c r="EA155"/>
      <c r="EC155"/>
      <c r="EE155"/>
    </row>
    <row r="156" spans="1:135" x14ac:dyDescent="0.2">
      <c r="A156" s="76"/>
      <c r="B156" s="142">
        <f t="shared" si="114"/>
        <v>44</v>
      </c>
      <c r="C156" s="142">
        <v>8</v>
      </c>
      <c r="D156" s="142"/>
      <c r="E156" s="76"/>
      <c r="F156" s="76"/>
      <c r="G156" s="150"/>
      <c r="H156" s="150"/>
      <c r="I156" s="76"/>
      <c r="J156" s="76"/>
      <c r="K156" s="76"/>
      <c r="L156" s="76"/>
      <c r="M156" s="76"/>
      <c r="N156" s="76"/>
      <c r="O156" s="76"/>
      <c r="P156" s="76"/>
      <c r="Q156" s="150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6"/>
      <c r="BR156" s="76"/>
      <c r="BS156" s="76"/>
      <c r="BU156" s="76"/>
      <c r="BW156" s="76"/>
      <c r="BX156" s="76"/>
      <c r="BY156" s="76"/>
      <c r="BZ156" s="76"/>
      <c r="CA156" s="76"/>
      <c r="CB156" s="76"/>
      <c r="CC156" s="76"/>
      <c r="CD156" s="76"/>
      <c r="CE156" s="76"/>
      <c r="CF156" s="76"/>
      <c r="CG156" s="76"/>
      <c r="CH156" s="76"/>
      <c r="CI156" s="76"/>
      <c r="CJ156" s="76"/>
      <c r="CK156" s="76"/>
      <c r="CL156" s="76"/>
      <c r="CM156" s="76"/>
      <c r="CN156" s="76"/>
      <c r="CO156" s="76"/>
      <c r="CP156" s="76"/>
      <c r="CQ156" s="76"/>
      <c r="CR156" s="76"/>
      <c r="CS156" s="76"/>
      <c r="CT156" s="77"/>
      <c r="CU156" s="77"/>
      <c r="CV156" s="77"/>
      <c r="CW156" s="77"/>
      <c r="CX156" s="77"/>
      <c r="CY156" s="77"/>
      <c r="CZ156" s="77"/>
      <c r="DA156" s="77"/>
      <c r="DB156" s="77"/>
      <c r="DC156" s="76"/>
      <c r="DD156" s="137"/>
      <c r="DE156" s="76"/>
      <c r="DF156" s="137"/>
      <c r="DG156" s="76"/>
      <c r="DH156" s="137"/>
      <c r="DI156" s="76"/>
      <c r="DJ156" s="137"/>
      <c r="DK156" s="76"/>
      <c r="DO156"/>
      <c r="DP156"/>
      <c r="DQ156"/>
      <c r="DR156"/>
      <c r="DS156"/>
      <c r="DT156"/>
      <c r="DU156"/>
      <c r="DV156"/>
      <c r="DW156"/>
      <c r="DY156"/>
      <c r="EA156"/>
      <c r="EC156"/>
      <c r="EE156"/>
    </row>
    <row r="157" spans="1:135" x14ac:dyDescent="0.2">
      <c r="A157" s="76"/>
      <c r="B157" s="142">
        <v>45</v>
      </c>
      <c r="C157" s="142">
        <v>28</v>
      </c>
      <c r="D157" s="142"/>
      <c r="E157" s="76"/>
      <c r="F157" s="76"/>
      <c r="G157" s="150"/>
      <c r="H157" s="150"/>
      <c r="I157" s="76"/>
      <c r="J157" s="76"/>
      <c r="K157" s="76"/>
      <c r="L157" s="76"/>
      <c r="M157" s="76"/>
      <c r="N157" s="76"/>
      <c r="O157" s="76"/>
      <c r="P157" s="76"/>
      <c r="Q157" s="150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  <c r="BU157" s="76"/>
      <c r="BW157" s="76"/>
      <c r="BX157" s="76"/>
      <c r="BY157" s="76"/>
      <c r="BZ157" s="76"/>
      <c r="CA157" s="76"/>
      <c r="CB157" s="76"/>
      <c r="CC157" s="76"/>
      <c r="CD157" s="76"/>
      <c r="CE157" s="76"/>
      <c r="CF157" s="76"/>
      <c r="CG157" s="76"/>
      <c r="CH157" s="76"/>
      <c r="CI157" s="76"/>
      <c r="CJ157" s="76"/>
      <c r="CK157" s="76"/>
      <c r="CL157" s="76"/>
      <c r="CM157" s="76"/>
      <c r="CN157" s="76"/>
      <c r="CO157" s="76"/>
      <c r="CP157" s="76"/>
      <c r="CQ157" s="76"/>
      <c r="CR157" s="76"/>
      <c r="CS157" s="76"/>
      <c r="CT157" s="77"/>
      <c r="CU157" s="77"/>
      <c r="CV157" s="77"/>
      <c r="CW157" s="77"/>
      <c r="CX157" s="77"/>
      <c r="CY157" s="77"/>
      <c r="CZ157" s="77"/>
      <c r="DA157" s="77"/>
      <c r="DB157" s="77"/>
      <c r="DC157" s="76"/>
      <c r="DD157" s="137"/>
      <c r="DE157" s="76"/>
      <c r="DF157" s="137"/>
      <c r="DG157" s="76"/>
      <c r="DH157" s="137"/>
      <c r="DI157" s="76"/>
      <c r="DJ157" s="137"/>
      <c r="DK157" s="76"/>
      <c r="DO157"/>
      <c r="DP157"/>
      <c r="DQ157"/>
      <c r="DR157"/>
      <c r="DS157"/>
      <c r="DT157"/>
      <c r="DU157"/>
      <c r="DV157"/>
      <c r="DW157"/>
      <c r="DY157"/>
      <c r="EA157"/>
      <c r="EC157"/>
      <c r="EE157"/>
    </row>
    <row r="158" spans="1:135" x14ac:dyDescent="0.2">
      <c r="A158" s="76"/>
      <c r="B158" s="142">
        <v>46</v>
      </c>
      <c r="C158" s="142">
        <v>45</v>
      </c>
      <c r="D158" s="142"/>
      <c r="E158" s="76"/>
      <c r="F158" s="76"/>
      <c r="G158" s="150"/>
      <c r="H158" s="150"/>
      <c r="I158" s="76"/>
      <c r="J158" s="76"/>
      <c r="K158" s="76"/>
      <c r="L158" s="76"/>
      <c r="M158" s="76"/>
      <c r="N158" s="76"/>
      <c r="O158" s="76"/>
      <c r="P158" s="76"/>
      <c r="Q158" s="150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6"/>
      <c r="BR158" s="76"/>
      <c r="BS158" s="76"/>
      <c r="BU158" s="76"/>
      <c r="BW158" s="76"/>
      <c r="BX158" s="76"/>
      <c r="BY158" s="76"/>
      <c r="BZ158" s="76"/>
      <c r="CA158" s="76"/>
      <c r="CB158" s="76"/>
      <c r="CC158" s="76"/>
      <c r="CD158" s="76"/>
      <c r="CE158" s="76"/>
      <c r="CF158" s="76"/>
      <c r="CG158" s="76"/>
      <c r="CH158" s="76"/>
      <c r="CI158" s="76"/>
      <c r="CJ158" s="76"/>
      <c r="CK158" s="76"/>
      <c r="CL158" s="76"/>
      <c r="CM158" s="76"/>
      <c r="CN158" s="76"/>
      <c r="CO158" s="76"/>
      <c r="CP158" s="76"/>
      <c r="CQ158" s="76"/>
      <c r="CR158" s="76"/>
      <c r="CS158" s="76"/>
      <c r="CT158" s="77"/>
      <c r="CU158" s="77"/>
      <c r="CV158" s="77"/>
      <c r="CW158" s="77"/>
      <c r="CX158" s="77"/>
      <c r="CY158" s="77"/>
      <c r="CZ158" s="77"/>
      <c r="DA158" s="77"/>
      <c r="DB158" s="77"/>
      <c r="DC158" s="76"/>
      <c r="DD158" s="137"/>
      <c r="DE158" s="76"/>
      <c r="DF158" s="137"/>
      <c r="DG158" s="76"/>
      <c r="DH158" s="137"/>
      <c r="DI158" s="76"/>
      <c r="DJ158" s="137"/>
      <c r="DK158" s="76"/>
      <c r="DO158"/>
      <c r="DP158"/>
      <c r="DQ158"/>
      <c r="DR158"/>
      <c r="DS158"/>
      <c r="DT158"/>
      <c r="DU158"/>
      <c r="DV158"/>
      <c r="DW158"/>
      <c r="DY158"/>
      <c r="EA158"/>
      <c r="EC158"/>
      <c r="EE158"/>
    </row>
    <row r="159" spans="1:135" x14ac:dyDescent="0.2">
      <c r="A159" s="76"/>
      <c r="B159" s="142">
        <v>47</v>
      </c>
      <c r="C159" s="142">
        <v>53</v>
      </c>
      <c r="D159" s="142"/>
      <c r="E159" s="76"/>
      <c r="F159" s="76"/>
      <c r="G159" s="150"/>
      <c r="H159" s="150"/>
      <c r="I159" s="76"/>
      <c r="J159" s="76"/>
      <c r="K159" s="76"/>
      <c r="L159" s="76"/>
      <c r="M159" s="76"/>
      <c r="N159" s="76"/>
      <c r="O159" s="76"/>
      <c r="P159" s="76"/>
      <c r="Q159" s="150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76"/>
      <c r="BR159" s="76"/>
      <c r="BS159" s="76"/>
      <c r="BU159" s="76"/>
      <c r="BW159" s="76"/>
      <c r="BX159" s="76"/>
      <c r="BY159" s="76"/>
      <c r="BZ159" s="76"/>
      <c r="CA159" s="76"/>
      <c r="CB159" s="76"/>
      <c r="CC159" s="76"/>
      <c r="CD159" s="76"/>
      <c r="CE159" s="76"/>
      <c r="CF159" s="76"/>
      <c r="CG159" s="76"/>
      <c r="CH159" s="76"/>
      <c r="CI159" s="76"/>
      <c r="CJ159" s="76"/>
      <c r="CK159" s="76"/>
      <c r="CL159" s="76"/>
      <c r="CM159" s="76"/>
      <c r="CN159" s="76"/>
      <c r="CO159" s="76"/>
      <c r="CP159" s="76"/>
      <c r="CQ159" s="76"/>
      <c r="CR159" s="76"/>
      <c r="CS159" s="76"/>
      <c r="CT159" s="77"/>
      <c r="CU159" s="77"/>
      <c r="CV159" s="77"/>
      <c r="CW159" s="77"/>
      <c r="CX159" s="77"/>
      <c r="CY159" s="77"/>
      <c r="CZ159" s="77"/>
      <c r="DA159" s="77"/>
      <c r="DB159" s="77"/>
      <c r="DC159" s="76"/>
      <c r="DD159" s="137"/>
      <c r="DE159" s="76"/>
      <c r="DF159" s="137"/>
      <c r="DG159" s="76"/>
      <c r="DH159" s="137"/>
      <c r="DI159" s="76"/>
      <c r="DJ159" s="137"/>
      <c r="DK159" s="76"/>
      <c r="DO159"/>
      <c r="DP159"/>
      <c r="DQ159"/>
      <c r="DR159"/>
      <c r="DS159"/>
      <c r="DT159"/>
      <c r="DU159"/>
      <c r="DV159"/>
      <c r="DW159"/>
      <c r="DY159"/>
      <c r="EA159"/>
      <c r="EC159"/>
      <c r="EE159"/>
    </row>
    <row r="160" spans="1:135" x14ac:dyDescent="0.2">
      <c r="A160" s="76"/>
      <c r="B160" s="142">
        <v>48</v>
      </c>
      <c r="C160" s="142">
        <f>3995-3883</f>
        <v>112</v>
      </c>
      <c r="D160" s="142"/>
      <c r="E160" s="76"/>
      <c r="F160" s="76"/>
      <c r="G160" s="150"/>
      <c r="H160" s="150"/>
      <c r="I160" s="76"/>
      <c r="J160" s="76"/>
      <c r="K160" s="76"/>
      <c r="L160" s="76"/>
      <c r="M160" s="76"/>
      <c r="N160" s="76"/>
      <c r="O160" s="76"/>
      <c r="P160" s="76"/>
      <c r="Q160" s="150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6"/>
      <c r="BR160" s="76"/>
      <c r="BS160" s="76"/>
      <c r="BU160" s="76"/>
      <c r="BW160" s="76"/>
      <c r="BX160" s="76"/>
      <c r="BY160" s="76"/>
      <c r="BZ160" s="76"/>
      <c r="CA160" s="76"/>
      <c r="CB160" s="76"/>
      <c r="CC160" s="76"/>
      <c r="CD160" s="76"/>
      <c r="CE160" s="76"/>
      <c r="CF160" s="76"/>
      <c r="CG160" s="76"/>
      <c r="CH160" s="76"/>
      <c r="CI160" s="76"/>
      <c r="CJ160" s="76"/>
      <c r="CK160" s="76"/>
      <c r="CL160" s="76"/>
      <c r="CM160" s="76"/>
      <c r="CN160" s="76"/>
      <c r="CO160" s="76"/>
      <c r="CP160" s="76"/>
      <c r="CQ160" s="76"/>
      <c r="CR160" s="76"/>
      <c r="CS160" s="76"/>
      <c r="CT160" s="77"/>
      <c r="CU160" s="77"/>
      <c r="CV160" s="77"/>
      <c r="CW160" s="77"/>
      <c r="CX160" s="77"/>
      <c r="CY160" s="77"/>
      <c r="CZ160" s="77"/>
      <c r="DA160" s="77"/>
      <c r="DB160" s="77"/>
      <c r="DC160" s="76"/>
      <c r="DD160" s="137"/>
      <c r="DE160" s="76"/>
      <c r="DF160" s="137"/>
      <c r="DG160" s="76"/>
      <c r="DH160" s="137"/>
      <c r="DI160" s="76"/>
      <c r="DJ160" s="137"/>
      <c r="DK160" s="76"/>
      <c r="DO160"/>
      <c r="DP160"/>
      <c r="DQ160"/>
      <c r="DR160"/>
      <c r="DS160"/>
      <c r="DT160"/>
      <c r="DU160"/>
      <c r="DV160"/>
      <c r="DW160"/>
      <c r="DY160"/>
      <c r="EA160"/>
      <c r="EC160"/>
      <c r="EE160"/>
    </row>
    <row r="161" spans="1:135" x14ac:dyDescent="0.2">
      <c r="A161" s="76"/>
      <c r="B161" s="142">
        <v>49</v>
      </c>
      <c r="C161" s="142">
        <f>3864-3540</f>
        <v>324</v>
      </c>
      <c r="D161" s="142"/>
      <c r="E161" s="76"/>
      <c r="F161" s="76"/>
      <c r="G161" s="150"/>
      <c r="H161" s="150"/>
      <c r="I161" s="76"/>
      <c r="J161" s="76"/>
      <c r="K161" s="76"/>
      <c r="L161" s="76"/>
      <c r="M161" s="76"/>
      <c r="N161" s="76"/>
      <c r="O161" s="76"/>
      <c r="P161" s="76"/>
      <c r="Q161" s="150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76"/>
      <c r="BU161" s="76"/>
      <c r="BW161" s="76"/>
      <c r="BX161" s="76"/>
      <c r="BY161" s="76"/>
      <c r="BZ161" s="76"/>
      <c r="CA161" s="76"/>
      <c r="CB161" s="76"/>
      <c r="CC161" s="76"/>
      <c r="CD161" s="76"/>
      <c r="CE161" s="76"/>
      <c r="CF161" s="76"/>
      <c r="CG161" s="76"/>
      <c r="CH161" s="76"/>
      <c r="CI161" s="76"/>
      <c r="CJ161" s="76"/>
      <c r="CK161" s="76"/>
      <c r="CL161" s="76"/>
      <c r="CM161" s="76"/>
      <c r="CN161" s="76"/>
      <c r="CO161" s="76"/>
      <c r="CP161" s="76"/>
      <c r="CQ161" s="76"/>
      <c r="CR161" s="76"/>
      <c r="CS161" s="76"/>
      <c r="CT161" s="77"/>
      <c r="CU161" s="77"/>
      <c r="CV161" s="77"/>
      <c r="CW161" s="77"/>
      <c r="CX161" s="77"/>
      <c r="CY161" s="77"/>
      <c r="CZ161" s="77"/>
      <c r="DA161" s="77"/>
      <c r="DB161" s="77"/>
      <c r="DC161" s="76"/>
      <c r="DD161" s="137"/>
      <c r="DE161" s="76"/>
      <c r="DF161" s="137"/>
      <c r="DG161" s="76"/>
      <c r="DH161" s="137"/>
      <c r="DI161" s="76"/>
      <c r="DJ161" s="137"/>
      <c r="DK161" s="76"/>
      <c r="DO161"/>
      <c r="DP161"/>
      <c r="DQ161"/>
      <c r="DR161"/>
      <c r="DS161"/>
      <c r="DT161"/>
      <c r="DU161"/>
      <c r="DV161"/>
      <c r="DW161"/>
      <c r="DY161"/>
      <c r="EA161"/>
      <c r="EC161"/>
      <c r="EE161"/>
    </row>
    <row r="162" spans="1:135" x14ac:dyDescent="0.2">
      <c r="A162" s="76"/>
      <c r="B162" s="142">
        <v>50</v>
      </c>
      <c r="C162" s="142">
        <f>3835-3207</f>
        <v>628</v>
      </c>
      <c r="D162" s="142"/>
      <c r="E162" s="76"/>
      <c r="F162" s="76"/>
      <c r="G162" s="150"/>
      <c r="H162" s="150"/>
      <c r="I162" s="76"/>
      <c r="J162" s="76"/>
      <c r="K162" s="76"/>
      <c r="L162" s="76"/>
      <c r="M162" s="76"/>
      <c r="N162" s="76"/>
      <c r="O162" s="76"/>
      <c r="P162" s="76"/>
      <c r="Q162" s="150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6"/>
      <c r="BR162" s="76"/>
      <c r="BS162" s="76"/>
      <c r="BU162" s="76"/>
      <c r="BW162" s="76"/>
      <c r="BX162" s="76"/>
      <c r="BY162" s="76"/>
      <c r="BZ162" s="76"/>
      <c r="CA162" s="76"/>
      <c r="CB162" s="76"/>
      <c r="CC162" s="76"/>
      <c r="CD162" s="76"/>
      <c r="CE162" s="76"/>
      <c r="CF162" s="76"/>
      <c r="CG162" s="76"/>
      <c r="CH162" s="76"/>
      <c r="CI162" s="76"/>
      <c r="CJ162" s="76"/>
      <c r="CK162" s="76"/>
      <c r="CL162" s="76"/>
      <c r="CM162" s="76"/>
      <c r="CN162" s="76"/>
      <c r="CO162" s="76"/>
      <c r="CP162" s="76"/>
      <c r="CQ162" s="76"/>
      <c r="CR162" s="76"/>
      <c r="CS162" s="76"/>
      <c r="CT162" s="77"/>
      <c r="CU162" s="77"/>
      <c r="CV162" s="77"/>
      <c r="CW162" s="77"/>
      <c r="CX162" s="77"/>
      <c r="CY162" s="77"/>
      <c r="CZ162" s="77"/>
      <c r="DA162" s="77"/>
      <c r="DB162" s="77"/>
      <c r="DC162" s="76"/>
      <c r="DD162" s="137"/>
      <c r="DE162" s="76"/>
      <c r="DF162" s="137"/>
      <c r="DG162" s="76"/>
      <c r="DH162" s="137"/>
      <c r="DI162" s="76"/>
      <c r="DJ162" s="137"/>
      <c r="DK162" s="76"/>
      <c r="DO162"/>
      <c r="DP162"/>
      <c r="DQ162"/>
      <c r="DR162"/>
      <c r="DS162"/>
      <c r="DT162"/>
      <c r="DU162"/>
      <c r="DV162"/>
      <c r="DW162"/>
      <c r="DY162"/>
      <c r="EA162"/>
      <c r="EC162"/>
      <c r="EE162"/>
    </row>
    <row r="163" spans="1:135" x14ac:dyDescent="0.2">
      <c r="A163" s="76"/>
      <c r="B163" s="142">
        <v>51</v>
      </c>
      <c r="C163" s="142">
        <f>3973-2130</f>
        <v>1843</v>
      </c>
      <c r="D163" s="142"/>
      <c r="E163" s="76"/>
      <c r="F163" s="76"/>
      <c r="G163" s="150"/>
      <c r="H163" s="150"/>
      <c r="I163" s="76"/>
      <c r="J163" s="76"/>
      <c r="K163" s="76"/>
      <c r="L163" s="76"/>
      <c r="M163" s="76"/>
      <c r="N163" s="76"/>
      <c r="O163" s="76"/>
      <c r="P163" s="76"/>
      <c r="Q163" s="150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6"/>
      <c r="BR163" s="76"/>
      <c r="BS163" s="76"/>
      <c r="BU163" s="76"/>
      <c r="BW163" s="76"/>
      <c r="BX163" s="76"/>
      <c r="BY163" s="76"/>
      <c r="BZ163" s="76"/>
      <c r="CA163" s="76"/>
      <c r="CB163" s="76"/>
      <c r="CC163" s="76"/>
      <c r="CD163" s="76"/>
      <c r="CE163" s="76"/>
      <c r="CF163" s="76"/>
      <c r="CG163" s="76"/>
      <c r="CH163" s="76"/>
      <c r="CI163" s="76"/>
      <c r="CJ163" s="76"/>
      <c r="CK163" s="76"/>
      <c r="CL163" s="76"/>
      <c r="CM163" s="76"/>
      <c r="CN163" s="76"/>
      <c r="CO163" s="76"/>
      <c r="CP163" s="76"/>
      <c r="CQ163" s="76"/>
      <c r="CR163" s="76"/>
      <c r="CS163" s="76"/>
      <c r="CT163" s="77"/>
      <c r="CU163" s="77"/>
      <c r="CV163" s="77"/>
      <c r="CW163" s="77"/>
      <c r="CX163" s="77"/>
      <c r="CY163" s="77"/>
      <c r="CZ163" s="77"/>
      <c r="DA163" s="77"/>
      <c r="DB163" s="77"/>
      <c r="DC163" s="76"/>
      <c r="DD163" s="137"/>
      <c r="DE163" s="76"/>
      <c r="DF163" s="137"/>
      <c r="DG163" s="76"/>
      <c r="DH163" s="137"/>
      <c r="DI163" s="76"/>
      <c r="DJ163" s="137"/>
      <c r="DK163" s="76"/>
      <c r="DO163"/>
      <c r="DP163"/>
      <c r="DQ163"/>
      <c r="DR163"/>
      <c r="DS163"/>
      <c r="DT163"/>
      <c r="DU163"/>
      <c r="DV163"/>
      <c r="DW163"/>
      <c r="DY163"/>
      <c r="EA163"/>
      <c r="EC163"/>
      <c r="EE163"/>
    </row>
    <row r="164" spans="1:135" x14ac:dyDescent="0.2">
      <c r="A164" s="76"/>
      <c r="B164" s="142">
        <v>52</v>
      </c>
      <c r="C164" s="142">
        <f>2182-524</f>
        <v>1658</v>
      </c>
      <c r="D164" s="142"/>
      <c r="E164" s="76"/>
      <c r="F164" s="76"/>
      <c r="G164" s="150"/>
      <c r="H164" s="150"/>
      <c r="I164" s="76"/>
      <c r="J164" s="76"/>
      <c r="K164" s="76"/>
      <c r="L164" s="76"/>
      <c r="M164" s="76"/>
      <c r="N164" s="76"/>
      <c r="O164" s="76"/>
      <c r="P164" s="76"/>
      <c r="Q164" s="150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6"/>
      <c r="BR164" s="76"/>
      <c r="BS164" s="76"/>
      <c r="BU164" s="76"/>
      <c r="BW164" s="76"/>
      <c r="BX164" s="76"/>
      <c r="BY164" s="76"/>
      <c r="BZ164" s="76"/>
      <c r="CA164" s="76"/>
      <c r="CB164" s="76"/>
      <c r="CC164" s="76"/>
      <c r="CD164" s="76"/>
      <c r="CE164" s="76"/>
      <c r="CF164" s="76"/>
      <c r="CG164" s="76"/>
      <c r="CH164" s="76"/>
      <c r="CI164" s="76"/>
      <c r="CJ164" s="76"/>
      <c r="CK164" s="76"/>
      <c r="CL164" s="76"/>
      <c r="CM164" s="76"/>
      <c r="CN164" s="76"/>
      <c r="CO164" s="76"/>
      <c r="CP164" s="76"/>
      <c r="CQ164" s="76"/>
      <c r="CR164" s="76"/>
      <c r="CS164" s="76"/>
      <c r="CT164" s="77"/>
      <c r="CU164" s="77"/>
      <c r="CV164" s="77"/>
      <c r="CW164" s="77"/>
      <c r="CX164" s="77"/>
      <c r="CY164" s="77"/>
      <c r="CZ164" s="77"/>
      <c r="DA164" s="77"/>
      <c r="DB164" s="77"/>
      <c r="DC164" s="76"/>
      <c r="DD164" s="137"/>
      <c r="DE164" s="76"/>
      <c r="DF164" s="137"/>
      <c r="DG164" s="76"/>
      <c r="DH164" s="137"/>
      <c r="DI164" s="76"/>
      <c r="DJ164" s="137"/>
      <c r="DK164" s="76"/>
      <c r="DO164"/>
      <c r="DP164"/>
      <c r="DQ164"/>
      <c r="DR164"/>
      <c r="DS164"/>
      <c r="DT164"/>
      <c r="DU164"/>
      <c r="DV164"/>
      <c r="DW164"/>
      <c r="DY164"/>
      <c r="EA164"/>
      <c r="EC164"/>
      <c r="EE164"/>
    </row>
    <row r="165" spans="1:135" x14ac:dyDescent="0.2">
      <c r="A165" s="76"/>
      <c r="B165" s="76"/>
      <c r="C165" s="76"/>
      <c r="D165" s="76"/>
      <c r="E165" s="76"/>
      <c r="F165" s="76"/>
      <c r="G165" s="150"/>
      <c r="H165" s="150"/>
      <c r="I165" s="76"/>
      <c r="J165" s="76"/>
      <c r="K165" s="76"/>
      <c r="L165" s="76"/>
      <c r="M165" s="76"/>
      <c r="N165" s="76"/>
      <c r="O165" s="76"/>
      <c r="P165" s="76"/>
      <c r="Q165" s="150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76"/>
      <c r="BR165" s="76"/>
      <c r="BS165" s="76"/>
      <c r="BU165" s="76"/>
      <c r="BW165" s="76"/>
      <c r="BX165" s="76"/>
      <c r="BY165" s="76"/>
      <c r="BZ165" s="76"/>
      <c r="CA165" s="76"/>
      <c r="CB165" s="76"/>
      <c r="CC165" s="76"/>
      <c r="CD165" s="76"/>
      <c r="CE165" s="76"/>
      <c r="CF165" s="76"/>
      <c r="CG165" s="76"/>
      <c r="CH165" s="76"/>
      <c r="CI165" s="76"/>
      <c r="CJ165" s="76"/>
      <c r="CK165" s="76"/>
      <c r="CL165" s="76"/>
      <c r="CM165" s="76"/>
      <c r="CN165" s="76"/>
      <c r="CO165" s="76"/>
      <c r="CP165" s="76"/>
      <c r="CQ165" s="76"/>
      <c r="CR165" s="76"/>
      <c r="CS165" s="76"/>
      <c r="CT165" s="77"/>
      <c r="CU165" s="77"/>
      <c r="CV165" s="77"/>
      <c r="CW165" s="77"/>
      <c r="CX165" s="77"/>
      <c r="CY165" s="77"/>
      <c r="CZ165" s="77"/>
      <c r="DA165" s="77"/>
      <c r="DB165" s="77"/>
      <c r="DC165" s="76"/>
      <c r="DD165" s="137"/>
      <c r="DE165" s="76"/>
      <c r="DF165" s="137"/>
      <c r="DG165" s="76"/>
      <c r="DH165" s="137"/>
      <c r="DI165" s="76"/>
      <c r="DJ165" s="137"/>
      <c r="DK165" s="76"/>
      <c r="DO165"/>
      <c r="DP165"/>
      <c r="DQ165"/>
      <c r="DR165"/>
      <c r="DS165"/>
      <c r="DT165"/>
      <c r="DU165"/>
      <c r="DV165"/>
      <c r="DW165"/>
      <c r="DY165"/>
      <c r="EA165"/>
      <c r="EC165"/>
      <c r="EE165"/>
    </row>
    <row r="166" spans="1:135" x14ac:dyDescent="0.2">
      <c r="A166" s="76"/>
      <c r="B166" s="76"/>
      <c r="C166" s="76"/>
      <c r="D166" s="76"/>
      <c r="E166" s="76"/>
      <c r="F166" s="76"/>
      <c r="G166" s="150"/>
      <c r="H166" s="150"/>
      <c r="I166" s="76"/>
      <c r="J166" s="76"/>
      <c r="K166" s="76"/>
      <c r="L166" s="76"/>
      <c r="M166" s="76"/>
      <c r="N166" s="76"/>
      <c r="O166" s="76"/>
      <c r="P166" s="76"/>
      <c r="Q166" s="150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  <c r="BQ166" s="76"/>
      <c r="BR166" s="76"/>
      <c r="BS166" s="76"/>
      <c r="BU166" s="76"/>
      <c r="BW166" s="76"/>
      <c r="BX166" s="76"/>
      <c r="BY166" s="76"/>
      <c r="BZ166" s="76"/>
      <c r="CA166" s="76"/>
      <c r="CB166" s="76"/>
      <c r="CC166" s="76"/>
      <c r="CD166" s="76"/>
      <c r="CE166" s="76"/>
      <c r="CF166" s="76"/>
      <c r="CG166" s="76"/>
      <c r="CH166" s="76"/>
      <c r="CI166" s="76"/>
      <c r="CJ166" s="76"/>
      <c r="CK166" s="76"/>
      <c r="CL166" s="76"/>
      <c r="CM166" s="76"/>
      <c r="CN166" s="76"/>
      <c r="CO166" s="76"/>
      <c r="CP166" s="76"/>
      <c r="CQ166" s="76"/>
      <c r="CR166" s="76"/>
      <c r="CS166" s="76"/>
      <c r="CT166" s="77"/>
      <c r="CU166" s="77"/>
      <c r="CV166" s="77"/>
      <c r="CW166" s="77"/>
      <c r="CX166" s="77"/>
      <c r="CY166" s="77"/>
      <c r="CZ166" s="77"/>
      <c r="DA166" s="77"/>
      <c r="DB166" s="77"/>
      <c r="DC166" s="76"/>
      <c r="DD166" s="137"/>
      <c r="DE166" s="76"/>
      <c r="DF166" s="137"/>
      <c r="DG166" s="76"/>
      <c r="DH166" s="137"/>
      <c r="DI166" s="76"/>
      <c r="DJ166" s="137"/>
      <c r="DK166" s="76"/>
      <c r="DO166"/>
      <c r="DP166"/>
      <c r="DQ166"/>
      <c r="DR166"/>
      <c r="DS166"/>
      <c r="DT166"/>
      <c r="DU166"/>
      <c r="DV166"/>
      <c r="DW166"/>
      <c r="DY166"/>
      <c r="EA166"/>
      <c r="EC166"/>
      <c r="EE166"/>
    </row>
    <row r="167" spans="1:135" x14ac:dyDescent="0.2">
      <c r="A167" s="76"/>
      <c r="B167" s="76"/>
      <c r="C167" s="76"/>
      <c r="D167" s="76"/>
      <c r="E167" s="76"/>
      <c r="F167" s="76"/>
      <c r="G167" s="150"/>
      <c r="H167" s="150"/>
      <c r="I167" s="76"/>
      <c r="J167" s="76"/>
      <c r="K167" s="76"/>
      <c r="L167" s="76"/>
      <c r="M167" s="76"/>
      <c r="N167" s="76"/>
      <c r="O167" s="76"/>
      <c r="P167" s="76"/>
      <c r="Q167" s="150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76"/>
      <c r="BR167" s="76"/>
      <c r="BS167" s="76"/>
      <c r="BU167" s="76"/>
      <c r="BW167" s="76"/>
      <c r="BX167" s="76"/>
      <c r="BY167" s="76"/>
      <c r="BZ167" s="76"/>
      <c r="CA167" s="76"/>
      <c r="CB167" s="76"/>
      <c r="CC167" s="76"/>
      <c r="CD167" s="76"/>
      <c r="CE167" s="76"/>
      <c r="CF167" s="76"/>
      <c r="CG167" s="76"/>
      <c r="CH167" s="76"/>
      <c r="CI167" s="76"/>
      <c r="CJ167" s="76"/>
      <c r="CK167" s="76"/>
      <c r="CL167" s="76"/>
      <c r="CM167" s="76"/>
      <c r="CN167" s="76"/>
      <c r="CO167" s="76"/>
      <c r="CP167" s="76"/>
      <c r="CQ167" s="76"/>
      <c r="CR167" s="76"/>
      <c r="CS167" s="76"/>
      <c r="CT167" s="77"/>
      <c r="CU167" s="77"/>
      <c r="CV167" s="77"/>
      <c r="CW167" s="77"/>
      <c r="CX167" s="77"/>
      <c r="CY167" s="77"/>
      <c r="CZ167" s="77"/>
      <c r="DA167" s="77"/>
      <c r="DB167" s="77"/>
      <c r="DC167" s="76"/>
      <c r="DD167" s="137"/>
      <c r="DE167" s="76"/>
      <c r="DF167" s="137"/>
      <c r="DG167" s="76"/>
      <c r="DH167" s="137"/>
      <c r="DI167" s="76"/>
      <c r="DJ167" s="137"/>
      <c r="DK167" s="76"/>
      <c r="DO167"/>
      <c r="DP167"/>
      <c r="DQ167"/>
      <c r="DR167"/>
      <c r="DS167"/>
      <c r="DT167"/>
      <c r="DU167"/>
      <c r="DV167"/>
      <c r="DW167"/>
      <c r="DY167"/>
      <c r="EA167"/>
      <c r="EC167"/>
      <c r="EE167"/>
    </row>
    <row r="168" spans="1:135" x14ac:dyDescent="0.2">
      <c r="A168" s="76"/>
      <c r="B168" s="76"/>
      <c r="C168" s="76"/>
      <c r="D168" s="76"/>
      <c r="E168" s="76"/>
      <c r="F168" s="76"/>
      <c r="G168" s="150"/>
      <c r="H168" s="150"/>
      <c r="I168" s="76"/>
      <c r="J168" s="76"/>
      <c r="K168" s="76"/>
      <c r="L168" s="76"/>
      <c r="M168" s="76"/>
      <c r="N168" s="76"/>
      <c r="O168" s="76"/>
      <c r="P168" s="76"/>
      <c r="Q168" s="150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/>
      <c r="BP168" s="76"/>
      <c r="BQ168" s="76"/>
      <c r="BR168" s="76"/>
      <c r="BS168" s="76"/>
      <c r="BU168" s="76"/>
      <c r="BW168" s="76"/>
      <c r="BX168" s="76"/>
      <c r="BY168" s="76"/>
      <c r="BZ168" s="76"/>
      <c r="CA168" s="76"/>
      <c r="CB168" s="76"/>
      <c r="CC168" s="76"/>
      <c r="CD168" s="76"/>
      <c r="CE168" s="76"/>
      <c r="CF168" s="76"/>
      <c r="CG168" s="76"/>
      <c r="CH168" s="76"/>
      <c r="CI168" s="76"/>
      <c r="CJ168" s="76"/>
      <c r="CK168" s="76"/>
      <c r="CL168" s="76"/>
      <c r="CM168" s="76"/>
      <c r="CN168" s="76"/>
      <c r="CO168" s="76"/>
      <c r="CP168" s="76"/>
      <c r="CQ168" s="76"/>
      <c r="CR168" s="76"/>
      <c r="CS168" s="76"/>
      <c r="CT168" s="77"/>
      <c r="CU168" s="77"/>
      <c r="CV168" s="77"/>
      <c r="CW168" s="77"/>
      <c r="CX168" s="77"/>
      <c r="CY168" s="77"/>
      <c r="CZ168" s="77"/>
      <c r="DA168" s="77"/>
      <c r="DB168" s="77"/>
      <c r="DC168" s="76"/>
      <c r="DD168" s="137"/>
      <c r="DE168" s="76"/>
      <c r="DF168" s="137"/>
      <c r="DG168" s="76"/>
      <c r="DH168" s="137"/>
      <c r="DI168" s="76"/>
      <c r="DJ168" s="137"/>
      <c r="DK168" s="76"/>
      <c r="DO168"/>
      <c r="DP168"/>
      <c r="DQ168"/>
      <c r="DR168"/>
      <c r="DS168"/>
      <c r="DT168"/>
      <c r="DU168"/>
      <c r="DV168"/>
      <c r="DW168"/>
      <c r="DY168"/>
      <c r="EA168"/>
      <c r="EC168"/>
      <c r="EE168"/>
    </row>
    <row r="169" spans="1:135" x14ac:dyDescent="0.2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150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76"/>
      <c r="BR169" s="76"/>
      <c r="BS169" s="76"/>
      <c r="BU169" s="76"/>
      <c r="BW169" s="76"/>
      <c r="BX169" s="76"/>
      <c r="BY169" s="76"/>
      <c r="BZ169" s="76"/>
      <c r="CA169" s="76"/>
      <c r="CB169" s="76"/>
      <c r="CC169" s="76"/>
      <c r="CD169" s="76"/>
      <c r="CE169" s="76"/>
      <c r="CF169" s="76"/>
      <c r="CG169" s="76"/>
      <c r="CH169" s="76"/>
      <c r="CI169" s="76"/>
      <c r="CJ169" s="76"/>
      <c r="CK169" s="76"/>
      <c r="CL169" s="76"/>
      <c r="CM169" s="76"/>
      <c r="CN169" s="76"/>
      <c r="CO169" s="76"/>
      <c r="CP169" s="76"/>
      <c r="CQ169" s="76"/>
      <c r="CR169" s="76"/>
      <c r="CS169" s="76"/>
      <c r="CT169" s="77"/>
      <c r="CU169" s="77"/>
      <c r="CV169" s="77"/>
      <c r="CW169" s="77"/>
      <c r="CX169" s="77"/>
      <c r="CY169" s="77"/>
      <c r="CZ169" s="77"/>
      <c r="DA169" s="77"/>
      <c r="DB169" s="77"/>
      <c r="DC169" s="76"/>
      <c r="DD169" s="137"/>
      <c r="DE169" s="76"/>
      <c r="DF169" s="137"/>
      <c r="DG169" s="76"/>
      <c r="DH169" s="137"/>
      <c r="DI169" s="76"/>
      <c r="DJ169" s="137"/>
      <c r="DK169" s="76"/>
      <c r="DO169"/>
      <c r="DP169"/>
      <c r="DQ169"/>
      <c r="DR169"/>
      <c r="DS169"/>
      <c r="DT169"/>
      <c r="DU169"/>
      <c r="DV169"/>
      <c r="DW169"/>
      <c r="DY169"/>
      <c r="EA169"/>
      <c r="EC169"/>
      <c r="EE169"/>
    </row>
    <row r="170" spans="1:135" x14ac:dyDescent="0.2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150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  <c r="BQ170" s="76"/>
      <c r="BR170" s="76"/>
      <c r="BS170" s="76"/>
      <c r="BU170" s="76"/>
      <c r="BW170" s="76"/>
      <c r="BX170" s="76"/>
      <c r="BY170" s="76"/>
      <c r="BZ170" s="76"/>
      <c r="CA170" s="76"/>
      <c r="CB170" s="76"/>
      <c r="CC170" s="76"/>
      <c r="CD170" s="76"/>
      <c r="CE170" s="76"/>
      <c r="CF170" s="76"/>
      <c r="CG170" s="76"/>
      <c r="CH170" s="76"/>
      <c r="CI170" s="76"/>
      <c r="CJ170" s="76"/>
      <c r="CK170" s="76"/>
      <c r="CL170" s="76"/>
      <c r="CM170" s="76"/>
      <c r="CN170" s="76"/>
      <c r="CO170" s="76"/>
      <c r="CP170" s="76"/>
      <c r="CQ170" s="76"/>
      <c r="CR170" s="76"/>
      <c r="CS170" s="76"/>
      <c r="CT170" s="77"/>
      <c r="CU170" s="77"/>
      <c r="CV170" s="77"/>
      <c r="CW170" s="77"/>
      <c r="CX170" s="77"/>
      <c r="CY170" s="77"/>
      <c r="CZ170" s="77"/>
      <c r="DA170" s="77"/>
      <c r="DB170" s="77"/>
      <c r="DC170" s="76"/>
      <c r="DD170" s="137"/>
      <c r="DE170" s="76"/>
      <c r="DF170" s="137"/>
      <c r="DG170" s="76"/>
      <c r="DH170" s="137"/>
      <c r="DI170" s="76"/>
      <c r="DJ170" s="137"/>
      <c r="DK170" s="76"/>
      <c r="DO170"/>
      <c r="DP170"/>
      <c r="DQ170"/>
      <c r="DR170"/>
      <c r="DS170"/>
      <c r="DT170"/>
      <c r="DU170"/>
      <c r="DV170"/>
      <c r="DW170"/>
      <c r="DY170"/>
      <c r="EA170"/>
      <c r="EC170"/>
      <c r="EE170"/>
    </row>
    <row r="171" spans="1:135" x14ac:dyDescent="0.2">
      <c r="A171" s="76"/>
      <c r="B171" s="76"/>
      <c r="C171" s="76" t="s">
        <v>66</v>
      </c>
      <c r="D171" t="s">
        <v>72</v>
      </c>
      <c r="E171" s="76" t="s">
        <v>67</v>
      </c>
      <c r="F171" s="76" t="s">
        <v>68</v>
      </c>
      <c r="G171" s="76" t="s">
        <v>69</v>
      </c>
      <c r="H171" s="76" t="s">
        <v>70</v>
      </c>
      <c r="I171" s="76" t="s">
        <v>78</v>
      </c>
      <c r="J171" s="76" t="s">
        <v>76</v>
      </c>
      <c r="K171" s="76" t="s">
        <v>74</v>
      </c>
      <c r="L171" s="76" t="s">
        <v>71</v>
      </c>
      <c r="M171" s="76" t="s">
        <v>77</v>
      </c>
      <c r="N171" s="76" t="s">
        <v>75</v>
      </c>
      <c r="O171" s="76" t="s">
        <v>73</v>
      </c>
      <c r="P171" s="76"/>
      <c r="Q171" s="76"/>
      <c r="R171" s="76"/>
      <c r="S171" s="76"/>
      <c r="T171" s="76"/>
      <c r="U171" s="76"/>
      <c r="V171" s="150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6"/>
      <c r="BR171" s="76"/>
      <c r="BS171" s="76"/>
      <c r="BU171" s="76"/>
      <c r="BW171" s="76"/>
      <c r="BX171" s="76"/>
      <c r="BY171" s="76"/>
      <c r="BZ171" s="76"/>
      <c r="CA171" s="76"/>
      <c r="CB171" s="76"/>
      <c r="CC171" s="76"/>
      <c r="CD171" s="76"/>
      <c r="CE171" s="76"/>
      <c r="CF171" s="76"/>
      <c r="CG171" s="76"/>
      <c r="CH171" s="76"/>
      <c r="CI171" s="76"/>
      <c r="CJ171" s="76"/>
      <c r="CK171" s="76"/>
      <c r="CL171" s="76"/>
      <c r="CM171" s="76"/>
      <c r="CN171" s="76"/>
      <c r="CO171" s="76"/>
      <c r="CP171" s="76"/>
      <c r="CQ171" s="76"/>
      <c r="CR171" s="76"/>
      <c r="CS171" s="76"/>
      <c r="CT171" s="76"/>
      <c r="CU171" s="76"/>
      <c r="CV171" s="76"/>
      <c r="CW171" s="76"/>
      <c r="CX171" s="76"/>
      <c r="CY171" s="77"/>
      <c r="CZ171" s="77"/>
      <c r="DA171" s="77"/>
      <c r="DB171" s="77"/>
      <c r="DC171" s="77"/>
      <c r="DD171" s="77"/>
      <c r="DE171" s="77"/>
      <c r="DF171" s="77"/>
      <c r="DG171" s="77"/>
      <c r="DH171" s="76"/>
      <c r="DI171" s="137"/>
      <c r="DJ171" s="76"/>
      <c r="DK171" s="137"/>
      <c r="DL171" s="76"/>
      <c r="DM171" s="137"/>
      <c r="DN171" s="76"/>
      <c r="DO171" s="137"/>
      <c r="DP171" s="76"/>
      <c r="DQ171"/>
      <c r="DR171"/>
      <c r="DS171"/>
      <c r="DT171"/>
      <c r="DU171"/>
      <c r="DV171"/>
      <c r="DW171"/>
      <c r="DY171"/>
      <c r="EA171"/>
      <c r="EC171"/>
      <c r="EE171"/>
    </row>
    <row r="172" spans="1:135" x14ac:dyDescent="0.2">
      <c r="A172" s="76"/>
      <c r="B172" s="76" t="s">
        <v>63</v>
      </c>
      <c r="C172" s="172">
        <v>760021</v>
      </c>
      <c r="D172" s="172">
        <v>4951166</v>
      </c>
      <c r="E172" s="172">
        <v>424831</v>
      </c>
      <c r="F172" s="172">
        <v>28600000</v>
      </c>
      <c r="G172" s="172">
        <v>6629287</v>
      </c>
      <c r="H172" s="172">
        <v>8353073</v>
      </c>
      <c r="I172" s="172">
        <v>105535</v>
      </c>
      <c r="J172" s="172">
        <v>39324</v>
      </c>
      <c r="K172" s="172">
        <v>568371</v>
      </c>
      <c r="L172" s="172">
        <v>5567797</v>
      </c>
      <c r="M172" s="172">
        <v>27509</v>
      </c>
      <c r="N172" s="172">
        <v>659229</v>
      </c>
      <c r="O172" s="172">
        <v>2419991</v>
      </c>
      <c r="P172" s="173"/>
      <c r="Q172" s="76"/>
      <c r="R172" s="76"/>
      <c r="S172" s="76"/>
      <c r="T172" s="76"/>
      <c r="U172" s="76"/>
      <c r="V172" s="150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  <c r="BQ172" s="76"/>
      <c r="BR172" s="76"/>
      <c r="BS172" s="76"/>
      <c r="BU172" s="76"/>
      <c r="BW172" s="76"/>
      <c r="BX172" s="76"/>
      <c r="BY172" s="76"/>
      <c r="BZ172" s="76"/>
      <c r="CA172" s="76"/>
      <c r="CB172" s="76"/>
      <c r="CC172" s="76"/>
      <c r="CD172" s="76"/>
      <c r="CE172" s="76"/>
      <c r="CF172" s="76"/>
      <c r="CG172" s="76"/>
      <c r="CH172" s="76"/>
      <c r="CI172" s="76"/>
      <c r="CJ172" s="76"/>
      <c r="CK172" s="76"/>
      <c r="CL172" s="76"/>
      <c r="CM172" s="76"/>
      <c r="CN172" s="76"/>
      <c r="CO172" s="76"/>
      <c r="CP172" s="76"/>
      <c r="CQ172" s="76"/>
      <c r="CR172" s="76"/>
      <c r="CS172" s="76"/>
      <c r="CT172" s="76"/>
      <c r="CU172" s="76"/>
      <c r="CV172" s="76"/>
      <c r="CW172" s="76"/>
      <c r="CX172" s="76"/>
      <c r="CY172" s="77"/>
      <c r="CZ172" s="77"/>
      <c r="DA172" s="77"/>
      <c r="DB172" s="77"/>
      <c r="DC172" s="77"/>
      <c r="DD172" s="77"/>
      <c r="DE172" s="77"/>
      <c r="DF172" s="77"/>
      <c r="DG172" s="77"/>
      <c r="DH172" s="76"/>
      <c r="DI172" s="137"/>
      <c r="DJ172" s="76"/>
      <c r="DK172" s="137"/>
      <c r="DL172" s="76"/>
      <c r="DM172" s="137"/>
      <c r="DN172" s="76"/>
      <c r="DO172" s="137"/>
      <c r="DP172" s="76"/>
      <c r="DQ172"/>
      <c r="DR172"/>
      <c r="DS172"/>
      <c r="DT172"/>
      <c r="DU172"/>
      <c r="DV172"/>
      <c r="DW172"/>
      <c r="DY172"/>
      <c r="EA172"/>
      <c r="EC172"/>
      <c r="EE172"/>
    </row>
    <row r="173" spans="1:135" x14ac:dyDescent="0.2">
      <c r="A173" s="76"/>
      <c r="B173" s="76" t="s">
        <v>61</v>
      </c>
      <c r="C173" s="174">
        <v>17779418</v>
      </c>
      <c r="D173" s="174">
        <v>45407820</v>
      </c>
      <c r="E173" s="174">
        <v>11754164</v>
      </c>
      <c r="F173" s="174">
        <v>213333114</v>
      </c>
      <c r="G173" s="174">
        <v>19200136</v>
      </c>
      <c r="H173" s="174">
        <v>51159884</v>
      </c>
      <c r="I173" s="174">
        <v>302589</v>
      </c>
      <c r="J173" s="174">
        <v>788499</v>
      </c>
      <c r="K173" s="174">
        <v>7177231</v>
      </c>
      <c r="L173" s="174">
        <v>33205862</v>
      </c>
      <c r="M173" s="174">
        <v>589320</v>
      </c>
      <c r="N173" s="174">
        <v>3479910</v>
      </c>
      <c r="O173" s="174">
        <v>28394403</v>
      </c>
      <c r="P173" s="173"/>
      <c r="Q173" s="76"/>
      <c r="R173" s="76"/>
      <c r="S173" s="76"/>
      <c r="T173" s="76"/>
      <c r="U173" s="76"/>
      <c r="V173" s="150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76"/>
      <c r="BR173" s="76"/>
      <c r="BS173" s="76"/>
      <c r="BU173" s="76"/>
      <c r="BW173" s="76"/>
      <c r="BX173" s="76"/>
      <c r="BY173" s="76"/>
      <c r="BZ173" s="76"/>
      <c r="CA173" s="76"/>
      <c r="CB173" s="76"/>
      <c r="CC173" s="76"/>
      <c r="CD173" s="76"/>
      <c r="CE173" s="76"/>
      <c r="CF173" s="76"/>
      <c r="CG173" s="76"/>
      <c r="CH173" s="76"/>
      <c r="CI173" s="76"/>
      <c r="CJ173" s="76"/>
      <c r="CK173" s="76"/>
      <c r="CL173" s="76"/>
      <c r="CM173" s="76"/>
      <c r="CN173" s="76"/>
      <c r="CO173" s="76"/>
      <c r="CP173" s="76"/>
      <c r="CQ173" s="76"/>
      <c r="CR173" s="76"/>
      <c r="CS173" s="76"/>
      <c r="CT173" s="76"/>
      <c r="CU173" s="76"/>
      <c r="CV173" s="76"/>
      <c r="CW173" s="76"/>
      <c r="CX173" s="76"/>
      <c r="CY173" s="77"/>
      <c r="CZ173" s="77"/>
      <c r="DA173" s="77"/>
      <c r="DB173" s="77"/>
      <c r="DC173" s="77"/>
      <c r="DD173" s="77"/>
      <c r="DE173" s="77"/>
      <c r="DF173" s="77"/>
      <c r="DG173" s="77"/>
      <c r="DH173" s="76"/>
      <c r="DI173" s="137"/>
      <c r="DJ173" s="76"/>
      <c r="DK173" s="137"/>
      <c r="DL173" s="76"/>
      <c r="DM173" s="137"/>
      <c r="DN173" s="76"/>
      <c r="DO173" s="137"/>
      <c r="DP173" s="76"/>
      <c r="DQ173"/>
      <c r="DR173"/>
      <c r="DS173"/>
      <c r="DT173"/>
      <c r="DU173"/>
      <c r="DV173"/>
      <c r="DW173"/>
      <c r="DY173"/>
      <c r="EA173"/>
      <c r="EC173"/>
      <c r="EE173"/>
    </row>
    <row r="174" spans="1:135" x14ac:dyDescent="0.2">
      <c r="A174" s="76"/>
      <c r="B174" s="76" t="s">
        <v>62</v>
      </c>
      <c r="C174" s="175">
        <f>C172/C173</f>
        <v>4.2747237283020177E-2</v>
      </c>
      <c r="D174" s="175">
        <f>D172/D173</f>
        <v>0.10903773843360021</v>
      </c>
      <c r="E174" s="175">
        <f t="shared" ref="E174:O174" si="115">E172/E173</f>
        <v>3.6143021315680125E-2</v>
      </c>
      <c r="F174" s="175">
        <f t="shared" si="115"/>
        <v>0.13406263783314953</v>
      </c>
      <c r="G174" s="175">
        <f t="shared" si="115"/>
        <v>0.34527291890015777</v>
      </c>
      <c r="H174" s="175">
        <f t="shared" si="115"/>
        <v>0.1632738846710442</v>
      </c>
      <c r="I174" s="175">
        <f t="shared" si="115"/>
        <v>0.34877341872969608</v>
      </c>
      <c r="J174" s="175">
        <f t="shared" si="115"/>
        <v>4.9871971936552871E-2</v>
      </c>
      <c r="K174" s="175">
        <f t="shared" si="115"/>
        <v>7.919084672069214E-2</v>
      </c>
      <c r="L174" s="175">
        <f t="shared" si="115"/>
        <v>0.16767512314542535</v>
      </c>
      <c r="M174" s="175">
        <f t="shared" si="115"/>
        <v>4.6679223511844156E-2</v>
      </c>
      <c r="N174" s="175">
        <f t="shared" si="115"/>
        <v>0.18943851996172315</v>
      </c>
      <c r="O174" s="175">
        <f t="shared" si="115"/>
        <v>8.5227747172567772E-2</v>
      </c>
      <c r="P174" s="173"/>
      <c r="Q174" s="76"/>
      <c r="R174" s="76"/>
      <c r="S174" s="76"/>
      <c r="T174" s="76"/>
      <c r="U174" s="76"/>
      <c r="V174" s="150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6"/>
      <c r="BR174" s="76"/>
      <c r="BS174" s="76"/>
      <c r="BU174" s="76"/>
      <c r="BW174" s="76"/>
      <c r="BX174" s="76"/>
      <c r="BY174" s="76"/>
      <c r="BZ174" s="76"/>
      <c r="CA174" s="76"/>
      <c r="CB174" s="76"/>
      <c r="CC174" s="76"/>
      <c r="CD174" s="76"/>
      <c r="CE174" s="76"/>
      <c r="CF174" s="76"/>
      <c r="CG174" s="76"/>
      <c r="CH174" s="76"/>
      <c r="CI174" s="76"/>
      <c r="CJ174" s="76"/>
      <c r="CK174" s="76"/>
      <c r="CL174" s="76"/>
      <c r="CM174" s="76"/>
      <c r="CN174" s="76"/>
      <c r="CO174" s="76"/>
      <c r="CP174" s="76"/>
      <c r="CQ174" s="76"/>
      <c r="CR174" s="76"/>
      <c r="CS174" s="76"/>
      <c r="CT174" s="76"/>
      <c r="CU174" s="76"/>
      <c r="CV174" s="76"/>
      <c r="CW174" s="76"/>
      <c r="CX174" s="76"/>
      <c r="CY174" s="77"/>
      <c r="CZ174" s="77"/>
      <c r="DA174" s="77"/>
      <c r="DB174" s="77"/>
      <c r="DC174" s="77"/>
      <c r="DD174" s="77"/>
      <c r="DE174" s="77"/>
      <c r="DF174" s="77"/>
      <c r="DG174" s="77"/>
      <c r="DH174" s="76"/>
      <c r="DI174" s="137"/>
      <c r="DJ174" s="76"/>
      <c r="DK174" s="137"/>
      <c r="DL174" s="76"/>
      <c r="DM174" s="137"/>
      <c r="DN174" s="76"/>
      <c r="DO174" s="137"/>
      <c r="DP174" s="76"/>
      <c r="DQ174"/>
      <c r="DR174"/>
      <c r="DS174"/>
      <c r="DT174"/>
      <c r="DU174"/>
      <c r="DV174"/>
      <c r="DW174"/>
      <c r="DY174"/>
      <c r="EA174"/>
      <c r="EC174"/>
      <c r="EE174"/>
    </row>
    <row r="175" spans="1:135" x14ac:dyDescent="0.2">
      <c r="A175" s="76"/>
      <c r="B175" s="76" t="s">
        <v>64</v>
      </c>
      <c r="C175" s="172">
        <v>42747</v>
      </c>
      <c r="D175" s="172">
        <v>109038</v>
      </c>
      <c r="E175" s="172">
        <v>36143</v>
      </c>
      <c r="F175" s="172">
        <v>134063</v>
      </c>
      <c r="G175" s="172">
        <v>345273</v>
      </c>
      <c r="H175" s="172">
        <v>163274</v>
      </c>
      <c r="I175" s="172">
        <v>348773</v>
      </c>
      <c r="J175" s="172">
        <v>49872</v>
      </c>
      <c r="K175" s="172">
        <v>79191</v>
      </c>
      <c r="L175" s="172">
        <v>167675</v>
      </c>
      <c r="M175" s="172">
        <v>46679</v>
      </c>
      <c r="N175" s="172">
        <v>189439</v>
      </c>
      <c r="O175" s="172">
        <v>85228</v>
      </c>
      <c r="P175" s="173"/>
      <c r="Q175" s="76"/>
      <c r="R175" s="76"/>
      <c r="S175" s="76"/>
      <c r="T175" s="76"/>
      <c r="U175" s="76"/>
      <c r="V175" s="150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6"/>
      <c r="BR175" s="76"/>
      <c r="BS175" s="76"/>
      <c r="BU175" s="76"/>
      <c r="BW175" s="76"/>
      <c r="BX175" s="76"/>
      <c r="BY175" s="76"/>
      <c r="BZ175" s="76"/>
      <c r="CA175" s="76"/>
      <c r="CB175" s="76"/>
      <c r="CC175" s="76"/>
      <c r="CD175" s="76"/>
      <c r="CE175" s="76"/>
      <c r="CF175" s="76"/>
      <c r="CG175" s="76"/>
      <c r="CH175" s="76"/>
      <c r="CI175" s="76"/>
      <c r="CJ175" s="76"/>
      <c r="CK175" s="76"/>
      <c r="CL175" s="76"/>
      <c r="CM175" s="76"/>
      <c r="CN175" s="76"/>
      <c r="CO175" s="76"/>
      <c r="CP175" s="76"/>
      <c r="CQ175" s="76"/>
      <c r="CR175" s="76"/>
      <c r="CS175" s="76"/>
      <c r="CT175" s="76"/>
      <c r="CU175" s="76"/>
      <c r="CV175" s="76"/>
      <c r="CW175" s="76"/>
      <c r="CX175" s="76"/>
      <c r="CY175" s="77"/>
      <c r="CZ175" s="77"/>
      <c r="DA175" s="77"/>
      <c r="DB175" s="77"/>
      <c r="DC175" s="77"/>
      <c r="DD175" s="77"/>
      <c r="DE175" s="77"/>
      <c r="DF175" s="77"/>
      <c r="DG175" s="77"/>
      <c r="DH175" s="76"/>
      <c r="DI175" s="137"/>
      <c r="DJ175" s="76"/>
      <c r="DK175" s="137"/>
      <c r="DL175" s="76"/>
      <c r="DM175" s="137"/>
      <c r="DN175" s="76"/>
      <c r="DO175" s="137"/>
      <c r="DP175" s="76"/>
      <c r="DQ175"/>
      <c r="DR175"/>
      <c r="DS175"/>
      <c r="DT175"/>
      <c r="DU175"/>
      <c r="DV175"/>
      <c r="DW175"/>
      <c r="DY175"/>
      <c r="EA175"/>
      <c r="EC175"/>
      <c r="EE175"/>
    </row>
    <row r="176" spans="1:135" x14ac:dyDescent="0.2">
      <c r="A176" s="76"/>
      <c r="B176" s="76" t="s">
        <v>65</v>
      </c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150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6"/>
      <c r="BR176" s="76"/>
      <c r="BS176" s="76"/>
      <c r="BU176" s="76"/>
      <c r="BW176" s="76"/>
      <c r="BX176" s="76"/>
      <c r="BY176" s="76"/>
      <c r="BZ176" s="76"/>
      <c r="CA176" s="76"/>
      <c r="CB176" s="76"/>
      <c r="CC176" s="76"/>
      <c r="CD176" s="76"/>
      <c r="CE176" s="76"/>
      <c r="CF176" s="76"/>
      <c r="CG176" s="76"/>
      <c r="CH176" s="76"/>
      <c r="CI176" s="76"/>
      <c r="CJ176" s="76"/>
      <c r="CK176" s="76"/>
      <c r="CL176" s="76"/>
      <c r="CM176" s="76"/>
      <c r="CN176" s="76"/>
      <c r="CO176" s="76"/>
      <c r="CP176" s="76"/>
      <c r="CQ176" s="76"/>
      <c r="CR176" s="76"/>
      <c r="CS176" s="76"/>
      <c r="CT176" s="76"/>
      <c r="CU176" s="76"/>
      <c r="CV176" s="77"/>
      <c r="CW176" s="77"/>
      <c r="CX176" s="77"/>
      <c r="CY176" s="77"/>
      <c r="CZ176" s="77"/>
      <c r="DA176" s="77"/>
      <c r="DB176" s="77"/>
      <c r="DC176" s="77"/>
      <c r="DD176" s="77"/>
      <c r="DE176" s="76"/>
      <c r="DF176" s="137"/>
      <c r="DG176" s="76"/>
      <c r="DH176" s="137"/>
      <c r="DI176" s="76"/>
      <c r="DJ176" s="137"/>
      <c r="DK176" s="76"/>
      <c r="DL176" s="137"/>
      <c r="DM176" s="76"/>
      <c r="DO176"/>
      <c r="DP176"/>
      <c r="DQ176"/>
      <c r="DR176"/>
      <c r="DS176"/>
      <c r="DT176"/>
      <c r="DU176"/>
      <c r="DV176"/>
      <c r="DW176"/>
      <c r="DY176"/>
      <c r="EA176"/>
      <c r="EC176"/>
      <c r="EE176"/>
    </row>
    <row r="177" spans="1:136" x14ac:dyDescent="0.2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150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6"/>
      <c r="BR177" s="76"/>
      <c r="BS177" s="76"/>
      <c r="BU177" s="76"/>
      <c r="BW177" s="76"/>
      <c r="BX177" s="76"/>
      <c r="BY177" s="76"/>
      <c r="BZ177" s="76"/>
      <c r="CA177" s="76"/>
      <c r="CB177" s="76"/>
      <c r="CC177" s="76"/>
      <c r="CD177" s="76"/>
      <c r="CE177" s="76"/>
      <c r="CF177" s="76"/>
      <c r="CG177" s="76"/>
      <c r="CH177" s="76"/>
      <c r="CI177" s="76"/>
      <c r="CJ177" s="76"/>
      <c r="CK177" s="76"/>
      <c r="CL177" s="76"/>
      <c r="CM177" s="76"/>
      <c r="CN177" s="76"/>
      <c r="CO177" s="76"/>
      <c r="CP177" s="76"/>
      <c r="CQ177" s="76"/>
      <c r="CR177" s="76"/>
      <c r="CS177" s="76"/>
      <c r="CT177" s="77"/>
      <c r="CU177" s="77"/>
      <c r="CV177" s="77"/>
      <c r="CW177" s="77"/>
      <c r="CX177" s="77"/>
      <c r="CY177" s="77"/>
      <c r="CZ177" s="77"/>
      <c r="DA177" s="77"/>
      <c r="DB177" s="77"/>
      <c r="DC177" s="76"/>
      <c r="DD177" s="137"/>
      <c r="DE177" s="76"/>
      <c r="DF177" s="137"/>
      <c r="DG177" s="76"/>
      <c r="DH177" s="137"/>
      <c r="DI177" s="76"/>
      <c r="DJ177" s="137"/>
      <c r="DK177" s="76"/>
      <c r="DO177"/>
      <c r="DP177"/>
      <c r="DQ177"/>
      <c r="DR177"/>
      <c r="DS177"/>
      <c r="DT177"/>
      <c r="DU177"/>
      <c r="DV177"/>
      <c r="DW177"/>
      <c r="DY177"/>
      <c r="EA177"/>
      <c r="EC177"/>
      <c r="EE177"/>
    </row>
    <row r="178" spans="1:136" x14ac:dyDescent="0.2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150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/>
      <c r="BP178" s="76"/>
      <c r="BQ178" s="76"/>
      <c r="BR178" s="76"/>
      <c r="BS178" s="76"/>
      <c r="BU178" s="76"/>
      <c r="BW178" s="76"/>
      <c r="BX178" s="76"/>
      <c r="BY178" s="76"/>
      <c r="BZ178" s="76"/>
      <c r="CA178" s="76"/>
      <c r="CB178" s="76"/>
      <c r="CC178" s="76"/>
      <c r="CD178" s="76"/>
      <c r="CE178" s="76"/>
      <c r="CF178" s="76"/>
      <c r="CG178" s="76"/>
      <c r="CH178" s="76"/>
      <c r="CI178" s="76"/>
      <c r="CJ178" s="76"/>
      <c r="CK178" s="76"/>
      <c r="CL178" s="76"/>
      <c r="CM178" s="76"/>
      <c r="CN178" s="76"/>
      <c r="CO178" s="76"/>
      <c r="CP178" s="76"/>
      <c r="CQ178" s="76"/>
      <c r="CR178" s="76"/>
      <c r="CS178" s="76"/>
      <c r="CT178" s="77"/>
      <c r="CU178" s="77"/>
      <c r="CV178" s="77"/>
      <c r="CW178" s="77"/>
      <c r="CX178" s="77"/>
      <c r="CY178" s="77"/>
      <c r="CZ178" s="77"/>
      <c r="DA178" s="77"/>
      <c r="DB178" s="77"/>
      <c r="DC178" s="76"/>
      <c r="DD178" s="137"/>
      <c r="DE178" s="76"/>
      <c r="DF178" s="137"/>
      <c r="DG178" s="76"/>
      <c r="DH178" s="137"/>
      <c r="DI178" s="76"/>
      <c r="DJ178" s="137"/>
      <c r="DK178" s="76"/>
      <c r="DO178"/>
      <c r="DP178"/>
      <c r="DQ178"/>
      <c r="DR178"/>
      <c r="DS178"/>
      <c r="DT178"/>
      <c r="DU178"/>
      <c r="DV178"/>
      <c r="DW178"/>
      <c r="DY178"/>
      <c r="EA178"/>
      <c r="EC178"/>
      <c r="EE178"/>
    </row>
    <row r="179" spans="1:136" x14ac:dyDescent="0.2">
      <c r="A179" s="142"/>
      <c r="B179" s="76"/>
      <c r="C179" s="76"/>
      <c r="D179" s="150"/>
      <c r="E179" s="150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76"/>
      <c r="BR179" s="76"/>
      <c r="BS179" s="76"/>
      <c r="BU179" s="76"/>
      <c r="BW179" s="76"/>
      <c r="BX179" s="76"/>
      <c r="BY179" s="76"/>
      <c r="BZ179" s="76"/>
      <c r="CA179" s="76"/>
      <c r="CB179" s="76"/>
      <c r="CC179" s="76"/>
      <c r="CD179" s="76"/>
      <c r="CE179" s="76"/>
      <c r="CF179" s="76"/>
      <c r="CG179" s="76"/>
      <c r="CH179" s="76"/>
      <c r="CI179" s="76"/>
      <c r="CJ179" s="76"/>
      <c r="CK179" s="76"/>
      <c r="CL179" s="76"/>
      <c r="CM179" s="76"/>
      <c r="CN179" s="76"/>
      <c r="CO179" s="76"/>
      <c r="CP179" s="76"/>
      <c r="CQ179" s="76"/>
      <c r="CR179" s="76"/>
      <c r="CS179" s="76"/>
      <c r="CT179" s="77"/>
      <c r="CU179" s="77"/>
      <c r="CV179" s="77"/>
      <c r="CW179" s="77"/>
      <c r="CX179" s="77"/>
      <c r="CY179" s="77"/>
      <c r="CZ179" s="77"/>
      <c r="DA179" s="77"/>
      <c r="DB179" s="77"/>
      <c r="DC179" s="76"/>
      <c r="DD179" s="137"/>
      <c r="DE179" s="76"/>
      <c r="DF179" s="137"/>
      <c r="DG179" s="76"/>
      <c r="DH179" s="137"/>
      <c r="DI179" s="76"/>
      <c r="DJ179" s="137"/>
      <c r="DK179" s="76"/>
      <c r="DO179"/>
      <c r="DP179"/>
      <c r="DQ179"/>
      <c r="DR179"/>
      <c r="DS179"/>
      <c r="DT179"/>
      <c r="DU179"/>
      <c r="DV179"/>
      <c r="DW179"/>
      <c r="DY179"/>
      <c r="EA179"/>
      <c r="EC179"/>
      <c r="EE179"/>
    </row>
    <row r="180" spans="1:136" x14ac:dyDescent="0.2">
      <c r="A180" s="142"/>
      <c r="B180" s="76"/>
      <c r="C180" s="76"/>
      <c r="D180" s="150"/>
      <c r="E180" s="150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  <c r="BQ180" s="76"/>
      <c r="BR180" s="76"/>
      <c r="BS180" s="76"/>
      <c r="BU180" s="76"/>
      <c r="BW180" s="76"/>
      <c r="BX180" s="76"/>
      <c r="BY180" s="76"/>
      <c r="BZ180" s="76"/>
      <c r="CA180" s="76"/>
      <c r="CB180" s="76"/>
      <c r="CC180" s="76"/>
      <c r="CD180" s="76"/>
      <c r="CE180" s="76"/>
      <c r="CF180" s="76"/>
      <c r="CG180" s="76"/>
      <c r="CH180" s="76"/>
      <c r="CI180" s="76"/>
      <c r="CJ180" s="76"/>
      <c r="CK180" s="76"/>
      <c r="CL180" s="76"/>
      <c r="CM180" s="76"/>
      <c r="CN180" s="76"/>
      <c r="CO180" s="76"/>
      <c r="CP180" s="76"/>
      <c r="CQ180" s="76"/>
      <c r="CR180" s="76"/>
      <c r="CS180" s="76"/>
      <c r="CT180" s="77"/>
      <c r="CU180" s="77"/>
      <c r="CV180" s="77"/>
      <c r="CW180" s="77"/>
      <c r="CX180" s="77"/>
      <c r="CY180" s="77"/>
      <c r="CZ180" s="77"/>
      <c r="DA180" s="77"/>
      <c r="DB180" s="77"/>
      <c r="DC180" s="76"/>
      <c r="DD180" s="137"/>
      <c r="DE180" s="76"/>
      <c r="DF180" s="137"/>
      <c r="DG180" s="76"/>
      <c r="DH180" s="137"/>
      <c r="DI180" s="76"/>
      <c r="DJ180" s="137"/>
      <c r="DK180" s="76"/>
      <c r="DO180"/>
      <c r="DP180"/>
      <c r="DQ180"/>
      <c r="DR180"/>
      <c r="DS180"/>
      <c r="DT180"/>
      <c r="DU180"/>
      <c r="DV180"/>
      <c r="DW180"/>
      <c r="DY180"/>
      <c r="EA180"/>
      <c r="EC180"/>
      <c r="EE180"/>
    </row>
    <row r="181" spans="1:136" x14ac:dyDescent="0.2">
      <c r="A181" s="76"/>
      <c r="B181" s="76"/>
      <c r="C181" s="76"/>
      <c r="D181" s="150"/>
      <c r="E181" s="150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6"/>
      <c r="BR181" s="76"/>
      <c r="BS181" s="76"/>
      <c r="BU181" s="76"/>
      <c r="BW181" s="76"/>
      <c r="BX181" s="76"/>
      <c r="BY181" s="76"/>
      <c r="BZ181" s="76"/>
      <c r="CA181" s="76"/>
      <c r="CB181" s="76"/>
      <c r="CC181" s="76"/>
      <c r="CD181" s="76"/>
      <c r="CE181" s="76"/>
      <c r="CF181" s="76"/>
      <c r="CG181" s="76"/>
      <c r="CH181" s="76"/>
      <c r="CI181" s="76"/>
      <c r="CJ181" s="76"/>
      <c r="CK181" s="76"/>
      <c r="CL181" s="76"/>
      <c r="CM181" s="76"/>
      <c r="CN181" s="76"/>
      <c r="CO181" s="76"/>
      <c r="CP181" s="76"/>
      <c r="CQ181" s="76"/>
      <c r="CR181" s="76"/>
      <c r="CS181" s="76"/>
      <c r="CT181" s="76"/>
      <c r="CU181" s="76"/>
      <c r="CV181" s="76"/>
      <c r="CW181" s="76"/>
      <c r="CX181" s="77"/>
      <c r="CY181" s="77"/>
      <c r="CZ181" s="77"/>
      <c r="DA181" s="77"/>
      <c r="DB181" s="77"/>
      <c r="DC181" s="77"/>
      <c r="DD181" s="77"/>
      <c r="DE181" s="77"/>
      <c r="DF181" s="77"/>
      <c r="DG181" s="76"/>
      <c r="DH181" s="137"/>
      <c r="DI181" s="76"/>
      <c r="DJ181" s="137"/>
      <c r="DK181" s="76"/>
      <c r="DL181" s="137"/>
      <c r="DM181" s="76"/>
      <c r="DN181" s="137"/>
      <c r="DO181" s="76"/>
      <c r="DP181"/>
      <c r="DQ181"/>
      <c r="DR181"/>
      <c r="DS181"/>
      <c r="DT181"/>
      <c r="DU181"/>
      <c r="DV181"/>
      <c r="DW181"/>
      <c r="DY181"/>
      <c r="EA181"/>
      <c r="EC181"/>
      <c r="EE181"/>
    </row>
    <row r="182" spans="1:136" x14ac:dyDescent="0.2">
      <c r="A182" s="76"/>
      <c r="B182" s="76"/>
      <c r="C182" s="76"/>
      <c r="D182" s="150"/>
      <c r="E182" s="150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6"/>
      <c r="BR182" s="76"/>
      <c r="BS182" s="76"/>
      <c r="BU182" s="76"/>
      <c r="BW182" s="76"/>
      <c r="BX182" s="76"/>
      <c r="BY182" s="76"/>
      <c r="BZ182" s="76"/>
      <c r="CA182" s="76"/>
      <c r="CB182" s="76"/>
      <c r="CC182" s="76"/>
      <c r="CD182" s="76"/>
      <c r="CE182" s="76"/>
      <c r="CF182" s="76"/>
      <c r="CG182" s="76"/>
      <c r="CH182" s="76"/>
      <c r="CI182" s="76"/>
      <c r="CJ182" s="76"/>
      <c r="CK182" s="76"/>
      <c r="CL182" s="76"/>
      <c r="CM182" s="76"/>
      <c r="CN182" s="76"/>
      <c r="CO182" s="76"/>
      <c r="CP182" s="76"/>
      <c r="CQ182" s="76"/>
      <c r="CR182" s="76"/>
      <c r="CS182" s="76"/>
      <c r="CT182" s="76"/>
      <c r="CU182" s="76"/>
      <c r="CV182" s="76"/>
      <c r="CW182" s="76"/>
      <c r="CX182" s="77"/>
      <c r="CY182" s="77"/>
      <c r="CZ182" s="77"/>
      <c r="DA182" s="77"/>
      <c r="DB182" s="77"/>
      <c r="DC182" s="77"/>
      <c r="DD182" s="77"/>
      <c r="DE182" s="77"/>
      <c r="DF182" s="77"/>
      <c r="DG182" s="76"/>
      <c r="DH182" s="137"/>
      <c r="DI182" s="76"/>
      <c r="DJ182" s="137"/>
      <c r="DK182" s="76"/>
      <c r="DL182" s="137"/>
      <c r="DM182" s="76"/>
      <c r="DN182" s="137"/>
      <c r="DO182" s="76"/>
      <c r="DP182"/>
      <c r="DQ182"/>
      <c r="DR182"/>
      <c r="DS182"/>
      <c r="DT182"/>
      <c r="DU182"/>
      <c r="DV182"/>
      <c r="DW182"/>
      <c r="DY182"/>
      <c r="EA182"/>
      <c r="EC182"/>
      <c r="EE182"/>
    </row>
    <row r="183" spans="1:136" x14ac:dyDescent="0.2">
      <c r="A183" s="76"/>
      <c r="B183" s="76"/>
      <c r="C183" s="76"/>
      <c r="D183" s="150"/>
      <c r="E183" s="150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U183" s="76"/>
      <c r="BW183" s="76"/>
      <c r="BX183" s="76"/>
      <c r="BY183" s="76"/>
      <c r="BZ183" s="76"/>
      <c r="CA183" s="76"/>
      <c r="CB183" s="76"/>
      <c r="CC183" s="76"/>
      <c r="CD183" s="76"/>
      <c r="CE183" s="76"/>
      <c r="CF183" s="76"/>
      <c r="CG183" s="76"/>
      <c r="CH183" s="76"/>
      <c r="CI183" s="76"/>
      <c r="CJ183" s="76"/>
      <c r="CK183" s="76"/>
      <c r="CL183" s="76"/>
      <c r="CM183" s="76"/>
      <c r="CN183" s="76"/>
      <c r="CO183" s="76"/>
      <c r="CP183" s="76"/>
      <c r="CQ183" s="76"/>
      <c r="CR183" s="76"/>
      <c r="CS183" s="76"/>
      <c r="CT183" s="76"/>
      <c r="CU183" s="76"/>
      <c r="CV183" s="76"/>
      <c r="CW183" s="76"/>
      <c r="CX183" s="77"/>
      <c r="CY183" s="77"/>
      <c r="CZ183" s="77"/>
      <c r="DA183" s="77"/>
      <c r="DB183" s="77"/>
      <c r="DC183" s="77"/>
      <c r="DD183" s="77"/>
      <c r="DE183" s="77"/>
      <c r="DF183" s="77"/>
      <c r="DG183" s="76"/>
      <c r="DH183" s="137"/>
      <c r="DI183" s="76"/>
      <c r="DJ183" s="137"/>
      <c r="DK183" s="76"/>
      <c r="DL183" s="137"/>
      <c r="DM183" s="76"/>
      <c r="DN183" s="137"/>
      <c r="DO183" s="76"/>
      <c r="DP183"/>
      <c r="DQ183"/>
      <c r="DR183"/>
      <c r="DS183"/>
      <c r="DT183"/>
      <c r="DU183"/>
      <c r="DV183"/>
      <c r="DW183"/>
      <c r="DY183"/>
      <c r="EA183"/>
      <c r="EC183"/>
      <c r="EE183"/>
    </row>
    <row r="184" spans="1:136" x14ac:dyDescent="0.2">
      <c r="A184" s="76"/>
      <c r="B184" s="76"/>
      <c r="C184" s="76"/>
      <c r="D184" s="150"/>
      <c r="E184" s="150"/>
      <c r="F184" s="150"/>
      <c r="G184" s="150"/>
      <c r="H184" s="150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6"/>
      <c r="BR184" s="76"/>
      <c r="BS184" s="76"/>
      <c r="BU184" s="76"/>
      <c r="BW184" s="76"/>
      <c r="BX184" s="76"/>
      <c r="BY184" s="76"/>
      <c r="BZ184" s="76"/>
      <c r="CA184" s="76"/>
      <c r="CB184" s="76"/>
      <c r="CC184" s="76"/>
      <c r="CD184" s="76"/>
      <c r="CE184" s="76"/>
      <c r="CF184" s="76"/>
      <c r="CG184" s="76"/>
      <c r="CH184" s="76"/>
      <c r="CI184" s="76"/>
      <c r="CJ184" s="76"/>
      <c r="CK184" s="76"/>
      <c r="CL184" s="76"/>
      <c r="CM184" s="76"/>
      <c r="CN184" s="76"/>
      <c r="CO184" s="76"/>
      <c r="CP184" s="76"/>
      <c r="CQ184" s="76"/>
      <c r="CR184" s="76"/>
      <c r="CS184" s="76"/>
      <c r="CT184" s="76"/>
      <c r="CU184" s="76"/>
      <c r="CV184" s="76"/>
      <c r="CW184" s="76"/>
      <c r="CX184" s="76"/>
      <c r="CY184" s="76"/>
      <c r="CZ184" s="76"/>
      <c r="DA184" s="77"/>
      <c r="DB184" s="77"/>
      <c r="DC184" s="77"/>
      <c r="DD184" s="77"/>
      <c r="DE184" s="77"/>
      <c r="DF184" s="77"/>
      <c r="DG184" s="77"/>
      <c r="DH184" s="77"/>
      <c r="DI184" s="77"/>
      <c r="DJ184" s="76"/>
      <c r="DK184" s="137"/>
      <c r="DL184" s="76"/>
      <c r="DM184" s="137"/>
      <c r="DN184" s="76"/>
      <c r="DO184" s="137"/>
      <c r="DP184" s="76"/>
      <c r="DQ184" s="137"/>
      <c r="DR184" s="76"/>
      <c r="DS184"/>
      <c r="DT184"/>
      <c r="DU184"/>
      <c r="DV184"/>
      <c r="DW184"/>
      <c r="DY184"/>
      <c r="EA184"/>
      <c r="EC184"/>
      <c r="EE184"/>
    </row>
    <row r="185" spans="1:136" x14ac:dyDescent="0.2">
      <c r="A185" s="76"/>
      <c r="B185" s="76"/>
      <c r="C185" s="76"/>
      <c r="D185" s="150"/>
      <c r="E185" s="150"/>
      <c r="F185" s="150"/>
      <c r="G185" s="150"/>
      <c r="H185" s="150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6"/>
      <c r="BR185" s="76"/>
      <c r="BS185" s="76"/>
      <c r="BU185" s="76"/>
      <c r="BW185" s="76"/>
      <c r="BX185" s="76"/>
      <c r="BY185" s="76"/>
      <c r="BZ185" s="76"/>
      <c r="CA185" s="76"/>
      <c r="CB185" s="76"/>
      <c r="CC185" s="76"/>
      <c r="CD185" s="76"/>
      <c r="CE185" s="76"/>
      <c r="CF185" s="76"/>
      <c r="CG185" s="76"/>
      <c r="CH185" s="76"/>
      <c r="CI185" s="76"/>
      <c r="CJ185" s="76"/>
      <c r="CK185" s="76"/>
      <c r="CL185" s="76"/>
      <c r="CM185" s="76"/>
      <c r="CN185" s="76"/>
      <c r="CO185" s="76"/>
      <c r="CP185" s="76"/>
      <c r="CQ185" s="76"/>
      <c r="CR185" s="76"/>
      <c r="CS185" s="76"/>
      <c r="CT185" s="76"/>
      <c r="CU185" s="76"/>
      <c r="CV185" s="76"/>
      <c r="CW185" s="76"/>
      <c r="CX185" s="76"/>
      <c r="CY185" s="76"/>
      <c r="CZ185" s="76"/>
      <c r="DA185" s="77"/>
      <c r="DB185" s="77"/>
      <c r="DC185" s="77"/>
      <c r="DD185" s="77"/>
      <c r="DE185" s="77"/>
      <c r="DF185" s="77"/>
      <c r="DG185" s="77"/>
      <c r="DH185" s="77"/>
      <c r="DI185" s="77"/>
      <c r="DJ185" s="76"/>
      <c r="DK185" s="137"/>
      <c r="DL185" s="76"/>
      <c r="DM185" s="137"/>
      <c r="DN185" s="76"/>
      <c r="DO185" s="137"/>
      <c r="DP185" s="76"/>
      <c r="DQ185" s="137"/>
      <c r="DR185" s="76"/>
      <c r="DS185"/>
      <c r="DT185"/>
      <c r="DU185"/>
      <c r="DV185"/>
      <c r="DW185"/>
      <c r="DY185"/>
      <c r="EA185"/>
      <c r="EC185"/>
      <c r="EE185"/>
    </row>
    <row r="186" spans="1:136" x14ac:dyDescent="0.2">
      <c r="A186" s="76"/>
      <c r="B186" s="76"/>
      <c r="C186" s="76"/>
      <c r="D186" s="150"/>
      <c r="E186" s="150"/>
      <c r="F186" s="150"/>
      <c r="G186" s="150"/>
      <c r="H186" s="150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76"/>
      <c r="BU186" s="76"/>
      <c r="BW186" s="76"/>
      <c r="BX186" s="76"/>
      <c r="BY186" s="76"/>
      <c r="BZ186" s="76"/>
      <c r="CA186" s="76"/>
      <c r="CB186" s="76"/>
      <c r="CC186" s="76"/>
      <c r="CD186" s="76"/>
      <c r="CE186" s="76"/>
      <c r="CF186" s="76"/>
      <c r="CG186" s="76"/>
      <c r="CH186" s="76"/>
      <c r="CI186" s="76"/>
      <c r="CJ186" s="76"/>
      <c r="CK186" s="76"/>
      <c r="CL186" s="76"/>
      <c r="CM186" s="76"/>
      <c r="CN186" s="76"/>
      <c r="CO186" s="76"/>
      <c r="CP186" s="76"/>
      <c r="CQ186" s="76"/>
      <c r="CR186" s="76"/>
      <c r="CS186" s="76"/>
      <c r="CT186" s="76"/>
      <c r="CU186" s="76"/>
      <c r="CV186" s="76"/>
      <c r="CW186" s="76"/>
      <c r="CX186" s="76"/>
      <c r="CY186" s="76"/>
      <c r="CZ186" s="76"/>
      <c r="DA186" s="76"/>
      <c r="DB186" s="76"/>
      <c r="DC186" s="76"/>
      <c r="DD186" s="76"/>
      <c r="DE186" s="76"/>
      <c r="DF186" s="76"/>
      <c r="DG186" s="76"/>
      <c r="DH186" s="76"/>
      <c r="DI186" s="76"/>
      <c r="DJ186" s="77"/>
      <c r="DK186" s="77"/>
      <c r="DL186" s="77"/>
      <c r="DM186" s="77"/>
      <c r="DN186" s="77"/>
      <c r="DO186" s="77"/>
      <c r="DP186" s="77"/>
      <c r="DQ186" s="77"/>
      <c r="DR186" s="77"/>
      <c r="DS186" s="76"/>
      <c r="DT186" s="137"/>
      <c r="DU186" s="76"/>
      <c r="DV186" s="137"/>
      <c r="DW186" s="76"/>
      <c r="DX186" s="137"/>
      <c r="DY186" s="76"/>
      <c r="DZ186" s="137"/>
      <c r="EA186" s="76"/>
      <c r="EC186"/>
      <c r="EE186"/>
    </row>
    <row r="187" spans="1:136" x14ac:dyDescent="0.2">
      <c r="A187" s="76"/>
      <c r="B187" s="76"/>
      <c r="C187" s="76"/>
      <c r="D187" s="150"/>
      <c r="E187" s="150"/>
      <c r="F187" s="150"/>
      <c r="G187" s="150"/>
      <c r="H187" s="150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6"/>
      <c r="BR187" s="76"/>
      <c r="BS187" s="76"/>
      <c r="BU187" s="76"/>
      <c r="BW187" s="76"/>
      <c r="BX187" s="76"/>
      <c r="BY187" s="76"/>
      <c r="BZ187" s="76"/>
      <c r="CA187" s="76"/>
      <c r="CB187" s="76"/>
      <c r="CC187" s="76"/>
      <c r="CD187" s="76"/>
      <c r="CE187" s="76"/>
      <c r="CF187" s="76"/>
      <c r="CG187" s="76"/>
      <c r="CH187" s="76"/>
      <c r="CI187" s="76"/>
      <c r="CJ187" s="76"/>
      <c r="CK187" s="76"/>
      <c r="CL187" s="76"/>
      <c r="CM187" s="76"/>
      <c r="CN187" s="76"/>
      <c r="CO187" s="76"/>
      <c r="CP187" s="76"/>
      <c r="CQ187" s="76"/>
      <c r="CR187" s="76"/>
      <c r="CS187" s="76"/>
      <c r="CT187" s="76"/>
      <c r="CU187" s="76"/>
      <c r="CV187" s="76"/>
      <c r="CW187" s="76"/>
      <c r="CX187" s="76"/>
      <c r="CY187" s="76"/>
      <c r="CZ187" s="76"/>
      <c r="DA187" s="76"/>
      <c r="DB187" s="76"/>
      <c r="DC187" s="76"/>
      <c r="DD187" s="76"/>
      <c r="DE187" s="76"/>
      <c r="DF187" s="76"/>
      <c r="DG187" s="76"/>
      <c r="DH187" s="76"/>
      <c r="DI187" s="76"/>
      <c r="DJ187" s="77"/>
      <c r="DK187" s="77"/>
      <c r="DL187" s="77"/>
      <c r="DM187" s="77"/>
      <c r="DN187" s="77"/>
      <c r="DO187" s="77"/>
      <c r="DP187" s="77"/>
      <c r="DQ187" s="77"/>
      <c r="DR187" s="77"/>
      <c r="DS187" s="76"/>
      <c r="DT187" s="137"/>
      <c r="DU187" s="76"/>
      <c r="DV187" s="137"/>
      <c r="DW187" s="76"/>
      <c r="DX187" s="137"/>
      <c r="DY187" s="76"/>
      <c r="DZ187" s="137"/>
      <c r="EA187" s="76"/>
      <c r="EC187"/>
      <c r="EE187"/>
    </row>
    <row r="188" spans="1:136" x14ac:dyDescent="0.2">
      <c r="A188" s="76"/>
      <c r="B188" s="76"/>
      <c r="C188" s="76"/>
      <c r="D188" s="150"/>
      <c r="E188" s="150"/>
      <c r="F188" s="150"/>
      <c r="G188" s="150"/>
      <c r="H188" s="150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  <c r="BN188" s="76"/>
      <c r="BO188" s="76"/>
      <c r="BP188" s="76"/>
      <c r="BQ188" s="76"/>
      <c r="BR188" s="76"/>
      <c r="BS188" s="76"/>
      <c r="BU188" s="76"/>
      <c r="BW188" s="76"/>
      <c r="BX188" s="76"/>
      <c r="BY188" s="76"/>
      <c r="BZ188" s="76"/>
      <c r="CA188" s="76"/>
      <c r="CB188" s="76"/>
      <c r="CC188" s="76"/>
      <c r="CD188" s="76"/>
      <c r="CE188" s="76"/>
      <c r="CF188" s="76"/>
      <c r="CG188" s="76"/>
      <c r="CH188" s="76"/>
      <c r="CI188" s="76"/>
      <c r="CJ188" s="76"/>
      <c r="CK188" s="76"/>
      <c r="CL188" s="76"/>
      <c r="CM188" s="76"/>
      <c r="CN188" s="76"/>
      <c r="CO188" s="76"/>
      <c r="CP188" s="76"/>
      <c r="CQ188" s="76"/>
      <c r="CR188" s="76"/>
      <c r="CS188" s="76"/>
      <c r="CT188" s="76"/>
      <c r="CU188" s="76"/>
      <c r="CV188" s="76"/>
      <c r="CW188" s="76"/>
      <c r="CX188" s="76"/>
      <c r="CY188" s="76"/>
      <c r="CZ188" s="76"/>
      <c r="DA188" s="76"/>
      <c r="DB188" s="76"/>
      <c r="DC188" s="76"/>
      <c r="DD188" s="76"/>
      <c r="DE188" s="76"/>
      <c r="DF188" s="76"/>
      <c r="DG188" s="76"/>
      <c r="DH188" s="76"/>
      <c r="DI188" s="76"/>
      <c r="DJ188" s="77"/>
      <c r="DK188" s="77"/>
      <c r="DL188" s="77"/>
      <c r="DM188" s="77"/>
      <c r="DN188" s="77"/>
      <c r="DO188" s="77"/>
      <c r="DP188" s="77"/>
      <c r="DQ188" s="77"/>
      <c r="DR188" s="77"/>
      <c r="DS188" s="76"/>
      <c r="DT188" s="137"/>
      <c r="DU188" s="76"/>
      <c r="DV188" s="137"/>
      <c r="DW188" s="76"/>
      <c r="DX188" s="137"/>
      <c r="DY188" s="76"/>
      <c r="DZ188" s="137"/>
      <c r="EA188" s="76"/>
      <c r="EC188"/>
      <c r="EE188"/>
    </row>
    <row r="189" spans="1:136" x14ac:dyDescent="0.2">
      <c r="A189" s="76"/>
      <c r="B189" s="76"/>
      <c r="C189" s="76"/>
      <c r="D189" s="150"/>
      <c r="E189" s="150"/>
      <c r="F189" s="150"/>
      <c r="G189" s="150"/>
      <c r="H189" s="150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6"/>
      <c r="BR189" s="76"/>
      <c r="BS189" s="76"/>
      <c r="BU189" s="76"/>
      <c r="BW189" s="76"/>
      <c r="BX189" s="76"/>
      <c r="BY189" s="76"/>
      <c r="BZ189" s="76"/>
      <c r="CA189" s="76"/>
      <c r="CB189" s="76"/>
      <c r="CC189" s="76"/>
      <c r="CD189" s="76"/>
      <c r="CE189" s="76"/>
      <c r="CF189" s="76"/>
      <c r="CG189" s="76"/>
      <c r="CH189" s="76"/>
      <c r="CI189" s="76"/>
      <c r="CJ189" s="76"/>
      <c r="CK189" s="76"/>
      <c r="CL189" s="76"/>
      <c r="CM189" s="76"/>
      <c r="CN189" s="76"/>
      <c r="CO189" s="76"/>
      <c r="CP189" s="76"/>
      <c r="CQ189" s="76"/>
      <c r="CR189" s="76"/>
      <c r="CS189" s="76"/>
      <c r="CT189" s="76"/>
      <c r="CU189" s="76"/>
      <c r="CV189" s="76"/>
      <c r="CW189" s="76"/>
      <c r="CX189" s="76"/>
      <c r="CY189" s="76"/>
      <c r="CZ189" s="76"/>
      <c r="DA189" s="76"/>
      <c r="DB189" s="76"/>
      <c r="DC189" s="76"/>
      <c r="DD189" s="76"/>
      <c r="DE189" s="76"/>
      <c r="DF189" s="76"/>
      <c r="DG189" s="76"/>
      <c r="DH189" s="76"/>
      <c r="DI189" s="76"/>
      <c r="DJ189" s="77"/>
      <c r="DK189" s="77"/>
      <c r="DL189" s="77"/>
      <c r="DM189" s="77"/>
      <c r="DN189" s="77"/>
      <c r="DO189" s="77"/>
      <c r="DP189" s="77"/>
      <c r="DQ189" s="77"/>
      <c r="DR189" s="77"/>
      <c r="DS189" s="76"/>
      <c r="DT189" s="137"/>
      <c r="DU189" s="76"/>
      <c r="DV189" s="137"/>
      <c r="DW189" s="76"/>
      <c r="DX189" s="137"/>
      <c r="DY189" s="76"/>
      <c r="DZ189" s="137"/>
      <c r="EA189" s="76"/>
      <c r="EC189"/>
      <c r="EE189"/>
    </row>
    <row r="190" spans="1:136" x14ac:dyDescent="0.2">
      <c r="A190" s="76"/>
      <c r="B190" s="76"/>
      <c r="C190" s="76"/>
      <c r="D190" s="150"/>
      <c r="E190" s="150"/>
      <c r="F190" s="150"/>
      <c r="G190" s="150"/>
      <c r="H190" s="150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6"/>
      <c r="AW190" s="76"/>
      <c r="AX190" s="76"/>
      <c r="AY190" s="76"/>
      <c r="AZ190" s="76"/>
      <c r="BA190" s="76"/>
      <c r="BB190" s="76"/>
      <c r="BC190" s="76"/>
      <c r="BD190" s="76"/>
      <c r="BE190" s="76"/>
      <c r="BF190" s="76"/>
      <c r="BG190" s="76"/>
      <c r="BH190" s="76"/>
      <c r="BI190" s="76"/>
      <c r="BJ190" s="76"/>
      <c r="BK190" s="76"/>
      <c r="BL190" s="76"/>
      <c r="BM190" s="76"/>
      <c r="BN190" s="76"/>
      <c r="BO190" s="76"/>
      <c r="BP190" s="76"/>
      <c r="BQ190" s="76"/>
      <c r="BR190" s="76"/>
      <c r="BS190" s="76"/>
      <c r="BU190" s="76"/>
      <c r="BW190" s="76"/>
      <c r="BX190" s="76"/>
      <c r="BY190" s="76"/>
      <c r="BZ190" s="76"/>
      <c r="CA190" s="76"/>
      <c r="CB190" s="76"/>
      <c r="CC190" s="76"/>
      <c r="CD190" s="76"/>
      <c r="CE190" s="76"/>
      <c r="CF190" s="76"/>
      <c r="CG190" s="76"/>
      <c r="CH190" s="76"/>
      <c r="CI190" s="76"/>
      <c r="CJ190" s="76"/>
      <c r="CK190" s="76"/>
      <c r="CL190" s="76"/>
      <c r="CM190" s="76"/>
      <c r="CN190" s="76"/>
      <c r="CO190" s="76"/>
      <c r="CP190" s="76"/>
      <c r="CQ190" s="76"/>
      <c r="CR190" s="76"/>
      <c r="CS190" s="76"/>
      <c r="CT190" s="76"/>
      <c r="CU190" s="76"/>
      <c r="CV190" s="76"/>
      <c r="CW190" s="76"/>
      <c r="CX190" s="76"/>
      <c r="CY190" s="76"/>
      <c r="CZ190" s="76"/>
      <c r="DA190" s="76"/>
      <c r="DB190" s="76"/>
      <c r="DC190" s="76"/>
      <c r="DD190" s="76"/>
      <c r="DE190" s="76"/>
      <c r="DF190" s="76"/>
      <c r="DG190" s="76"/>
      <c r="DH190" s="76"/>
      <c r="DI190" s="76"/>
      <c r="DJ190" s="77"/>
      <c r="DK190" s="77"/>
      <c r="DL190" s="77"/>
      <c r="DM190" s="77"/>
      <c r="DN190" s="77"/>
      <c r="DO190" s="77"/>
      <c r="DP190" s="77"/>
      <c r="DQ190" s="77"/>
      <c r="DR190" s="77"/>
      <c r="DS190" s="76"/>
      <c r="DT190" s="137"/>
      <c r="DU190" s="76"/>
      <c r="DV190" s="137"/>
      <c r="DW190" s="76"/>
      <c r="DX190" s="137"/>
      <c r="DY190" s="76"/>
      <c r="DZ190" s="137"/>
      <c r="EA190" s="76"/>
      <c r="EC190"/>
      <c r="EE190"/>
    </row>
    <row r="191" spans="1:136" x14ac:dyDescent="0.2">
      <c r="A191" s="76"/>
      <c r="B191" s="76"/>
      <c r="C191" s="76"/>
      <c r="D191" s="150"/>
      <c r="E191" s="150"/>
      <c r="F191" s="150"/>
      <c r="G191" s="150"/>
      <c r="H191" s="150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/>
      <c r="BP191" s="76"/>
      <c r="BQ191" s="76"/>
      <c r="BR191" s="76"/>
      <c r="BS191" s="76"/>
      <c r="BU191" s="76"/>
      <c r="BW191" s="76"/>
      <c r="BX191" s="76"/>
      <c r="BY191" s="76"/>
      <c r="BZ191" s="76"/>
      <c r="CA191" s="76"/>
      <c r="CB191" s="76"/>
      <c r="CC191" s="76"/>
      <c r="CD191" s="76"/>
      <c r="CE191" s="76"/>
      <c r="CF191" s="76"/>
      <c r="CG191" s="76"/>
      <c r="CH191" s="76"/>
      <c r="CI191" s="76"/>
      <c r="CJ191" s="76"/>
      <c r="CK191" s="76"/>
      <c r="CL191" s="76"/>
      <c r="CM191" s="76"/>
      <c r="CN191" s="76"/>
      <c r="CO191" s="76"/>
      <c r="CP191" s="76"/>
      <c r="CQ191" s="76"/>
      <c r="CR191" s="76"/>
      <c r="CS191" s="76"/>
      <c r="CT191" s="76"/>
      <c r="CU191" s="76"/>
      <c r="CV191" s="76"/>
      <c r="CW191" s="76"/>
      <c r="CX191" s="76"/>
      <c r="CY191" s="76"/>
      <c r="CZ191" s="76"/>
      <c r="DA191" s="76"/>
      <c r="DB191" s="76"/>
      <c r="DC191" s="76"/>
      <c r="DD191" s="76"/>
      <c r="DE191" s="76"/>
      <c r="DF191" s="76"/>
      <c r="DG191" s="76"/>
      <c r="DH191" s="76"/>
      <c r="DI191" s="76"/>
      <c r="DJ191" s="77"/>
      <c r="DK191" s="77"/>
      <c r="DL191" s="77"/>
      <c r="DM191" s="77"/>
      <c r="DN191" s="77"/>
      <c r="DO191" s="77"/>
      <c r="DP191" s="77"/>
      <c r="DQ191" s="77"/>
      <c r="DR191" s="77"/>
      <c r="DS191" s="76"/>
      <c r="DT191" s="137"/>
      <c r="DU191" s="76"/>
      <c r="DV191" s="137"/>
      <c r="DW191" s="76"/>
      <c r="DX191" s="137"/>
      <c r="DY191" s="76"/>
      <c r="DZ191" s="137"/>
      <c r="EA191" s="76"/>
      <c r="EC191"/>
      <c r="EE191"/>
    </row>
    <row r="192" spans="1:136" x14ac:dyDescent="0.2">
      <c r="A192" s="76"/>
      <c r="B192" s="76"/>
      <c r="C192" s="76"/>
      <c r="D192" s="150"/>
      <c r="E192" s="150"/>
      <c r="F192" s="150"/>
      <c r="G192" s="150"/>
      <c r="H192" s="150"/>
      <c r="I192" s="76"/>
      <c r="J192" s="76"/>
      <c r="K192" s="76"/>
      <c r="L192" s="76"/>
      <c r="M192" s="76"/>
      <c r="N192" s="76"/>
      <c r="O192" s="76"/>
      <c r="P192" s="76"/>
      <c r="Q192" s="158"/>
      <c r="R192" s="158"/>
      <c r="S192" s="158"/>
      <c r="T192" s="158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/>
      <c r="BP192" s="76"/>
      <c r="BQ192" s="76"/>
      <c r="BR192" s="76"/>
      <c r="BS192" s="76"/>
      <c r="BU192" s="76"/>
      <c r="BW192" s="76"/>
      <c r="BX192" s="76"/>
      <c r="BY192" s="76"/>
      <c r="BZ192" s="76"/>
      <c r="CA192" s="76"/>
      <c r="CB192" s="76"/>
      <c r="CC192" s="76"/>
      <c r="CD192" s="76"/>
      <c r="CE192" s="76"/>
      <c r="CF192" s="76"/>
      <c r="CG192" s="76"/>
      <c r="CH192" s="76"/>
      <c r="CI192" s="76"/>
      <c r="CJ192" s="76"/>
      <c r="CK192" s="76"/>
      <c r="CL192" s="76"/>
      <c r="CM192" s="76"/>
      <c r="CN192" s="76"/>
      <c r="CO192" s="76"/>
      <c r="CP192" s="76"/>
      <c r="CQ192" s="76"/>
      <c r="CR192" s="76"/>
      <c r="CS192" s="76"/>
      <c r="CT192" s="76"/>
      <c r="CU192" s="76"/>
      <c r="CV192" s="76"/>
      <c r="CW192" s="76"/>
      <c r="CX192" s="76"/>
      <c r="CY192" s="76"/>
      <c r="CZ192" s="76"/>
      <c r="DA192" s="76"/>
      <c r="DB192" s="76"/>
      <c r="DC192" s="76"/>
      <c r="DD192" s="76"/>
      <c r="DE192" s="76"/>
      <c r="DF192" s="76"/>
      <c r="DG192" s="76"/>
      <c r="DH192" s="76"/>
      <c r="DI192" s="76"/>
      <c r="DJ192" s="76"/>
      <c r="DK192" s="76"/>
      <c r="DL192" s="76"/>
      <c r="DM192" s="76"/>
      <c r="DN192" s="76"/>
      <c r="DO192" s="77"/>
      <c r="DP192" s="77"/>
      <c r="DQ192" s="77"/>
      <c r="DR192" s="77"/>
      <c r="DS192" s="77"/>
      <c r="DT192" s="77"/>
      <c r="DU192" s="77"/>
      <c r="DV192" s="77"/>
      <c r="DW192" s="77"/>
      <c r="DX192" s="76"/>
      <c r="DY192" s="137"/>
      <c r="DZ192" s="76"/>
      <c r="EA192" s="137"/>
      <c r="EB192" s="76"/>
      <c r="EC192" s="137"/>
      <c r="ED192" s="76"/>
      <c r="EE192" s="137"/>
      <c r="EF192" s="76"/>
    </row>
    <row r="193" spans="1:136" x14ac:dyDescent="0.2">
      <c r="A193" s="76"/>
      <c r="B193" s="76"/>
      <c r="C193" s="76"/>
      <c r="D193" s="150"/>
      <c r="E193" s="150"/>
      <c r="F193" s="150"/>
      <c r="G193" s="150"/>
      <c r="H193" s="150"/>
      <c r="I193" s="76"/>
      <c r="J193" s="76"/>
      <c r="K193" s="76"/>
      <c r="L193" s="76"/>
      <c r="M193" s="76"/>
      <c r="N193" s="76"/>
      <c r="O193" s="76"/>
      <c r="P193" s="76"/>
      <c r="Q193" s="158"/>
      <c r="R193" s="158"/>
      <c r="S193" s="158"/>
      <c r="T193" s="158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76"/>
      <c r="BR193" s="76"/>
      <c r="BS193" s="76"/>
      <c r="BU193" s="76"/>
      <c r="BW193" s="76"/>
      <c r="BX193" s="76"/>
      <c r="BY193" s="76"/>
      <c r="BZ193" s="76"/>
      <c r="CA193" s="76"/>
      <c r="CB193" s="76"/>
      <c r="CC193" s="76"/>
      <c r="CD193" s="76"/>
      <c r="CE193" s="76"/>
      <c r="CF193" s="76"/>
      <c r="CG193" s="76"/>
      <c r="CH193" s="76"/>
      <c r="CI193" s="76"/>
      <c r="CJ193" s="76"/>
      <c r="CK193" s="76"/>
      <c r="CL193" s="76"/>
      <c r="CM193" s="76"/>
      <c r="CN193" s="76"/>
      <c r="CO193" s="76"/>
      <c r="CP193" s="76"/>
      <c r="CQ193" s="76"/>
      <c r="CR193" s="76"/>
      <c r="CS193" s="76"/>
      <c r="CT193" s="76"/>
      <c r="CU193" s="76"/>
      <c r="CV193" s="76"/>
      <c r="CW193" s="76"/>
      <c r="CX193" s="76"/>
      <c r="CY193" s="76"/>
      <c r="CZ193" s="76"/>
      <c r="DA193" s="76"/>
      <c r="DB193" s="76"/>
      <c r="DC193" s="76"/>
      <c r="DD193" s="76"/>
      <c r="DE193" s="76"/>
      <c r="DF193" s="76"/>
      <c r="DG193" s="76"/>
      <c r="DH193" s="76"/>
      <c r="DI193" s="76"/>
      <c r="DJ193" s="76"/>
      <c r="DK193" s="76"/>
      <c r="DL193" s="76"/>
      <c r="DM193" s="76"/>
      <c r="DN193" s="76"/>
      <c r="DO193" s="77"/>
      <c r="DP193" s="77"/>
      <c r="DQ193" s="77"/>
      <c r="DR193" s="77"/>
      <c r="DS193" s="77"/>
      <c r="DT193" s="77"/>
      <c r="DU193" s="77"/>
      <c r="DV193" s="77"/>
      <c r="DW193" s="77"/>
      <c r="DX193" s="76"/>
      <c r="DY193" s="137"/>
      <c r="DZ193" s="76"/>
      <c r="EA193" s="137"/>
      <c r="EB193" s="76"/>
      <c r="EC193" s="137"/>
      <c r="ED193" s="76"/>
      <c r="EE193" s="137"/>
      <c r="EF193" s="76"/>
    </row>
    <row r="194" spans="1:136" ht="20" x14ac:dyDescent="0.2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158"/>
      <c r="R194" s="158"/>
      <c r="S194" s="158"/>
      <c r="T194" s="158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138"/>
      <c r="AK194" s="138"/>
      <c r="AL194" s="138"/>
      <c r="AM194" s="138"/>
      <c r="AN194" s="138"/>
      <c r="AO194" s="138"/>
      <c r="AP194" s="76"/>
      <c r="AQ194" s="76"/>
      <c r="AR194" s="76"/>
      <c r="AS194" s="76"/>
      <c r="AT194" s="76"/>
      <c r="AU194" s="76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  <c r="BN194" s="76"/>
      <c r="BO194" s="76"/>
      <c r="BP194" s="76"/>
      <c r="BQ194" s="76"/>
      <c r="BR194" s="76"/>
      <c r="BS194" s="76"/>
      <c r="BU194" s="76"/>
      <c r="BW194" s="76"/>
      <c r="BX194" s="76"/>
      <c r="BY194" s="76"/>
      <c r="BZ194" s="76"/>
      <c r="CA194" s="76"/>
      <c r="CB194" s="76"/>
      <c r="CC194" s="76"/>
      <c r="CD194" s="76"/>
      <c r="CE194" s="76"/>
      <c r="CF194" s="76"/>
      <c r="CG194" s="76"/>
      <c r="CH194" s="76"/>
      <c r="CI194" s="76"/>
      <c r="CJ194" s="76"/>
      <c r="CK194" s="76"/>
      <c r="CL194" s="76"/>
      <c r="CM194" s="76"/>
      <c r="CN194" s="76"/>
      <c r="CO194" s="76"/>
      <c r="CP194" s="76"/>
      <c r="CQ194" s="76"/>
      <c r="CR194" s="76"/>
      <c r="CS194" s="76"/>
      <c r="CT194" s="76"/>
      <c r="CU194" s="76"/>
      <c r="CV194" s="76"/>
      <c r="CW194" s="76"/>
      <c r="CX194" s="76"/>
      <c r="CY194" s="76"/>
      <c r="CZ194" s="76"/>
      <c r="DA194" s="76"/>
      <c r="DB194" s="76"/>
      <c r="DC194" s="76"/>
      <c r="DD194" s="76"/>
      <c r="DE194" s="76"/>
      <c r="DF194" s="76"/>
      <c r="DG194" s="76"/>
      <c r="DH194" s="76"/>
      <c r="DI194" s="76"/>
      <c r="DJ194" s="76"/>
      <c r="DK194" s="76"/>
      <c r="DL194" s="76"/>
      <c r="DM194" s="76"/>
      <c r="DN194" s="76"/>
      <c r="DO194" s="77"/>
      <c r="DP194" s="77"/>
      <c r="DQ194" s="77"/>
      <c r="DR194" s="77"/>
      <c r="DS194" s="77"/>
      <c r="DT194" s="77"/>
      <c r="DU194" s="77"/>
      <c r="DV194" s="77"/>
      <c r="DW194" s="77"/>
      <c r="DX194" s="76"/>
      <c r="DY194" s="137"/>
      <c r="DZ194" s="76"/>
      <c r="EA194" s="137"/>
      <c r="EB194" s="76"/>
      <c r="EC194" s="137"/>
      <c r="ED194" s="76"/>
      <c r="EE194" s="137"/>
      <c r="EF194" s="76"/>
    </row>
    <row r="195" spans="1:136" x14ac:dyDescent="0.2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142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139"/>
      <c r="AK195" s="139"/>
      <c r="AL195" s="139"/>
      <c r="AM195" s="139"/>
      <c r="AN195" s="139"/>
      <c r="AO195" s="139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/>
      <c r="BP195" s="76"/>
      <c r="BQ195" s="76"/>
      <c r="BR195" s="76"/>
      <c r="BS195" s="76"/>
      <c r="BU195" s="76"/>
      <c r="BW195" s="76"/>
      <c r="BX195" s="76"/>
      <c r="BY195" s="76"/>
      <c r="BZ195" s="76"/>
      <c r="CA195" s="76"/>
      <c r="CB195" s="76"/>
      <c r="CC195" s="76"/>
      <c r="CD195" s="76"/>
      <c r="CE195" s="76"/>
      <c r="CF195" s="76"/>
      <c r="CG195" s="76"/>
      <c r="CH195" s="76"/>
      <c r="CI195" s="76"/>
      <c r="CJ195" s="76"/>
      <c r="CK195" s="76"/>
      <c r="CL195" s="76"/>
      <c r="CM195" s="76"/>
      <c r="CN195" s="76"/>
      <c r="CO195" s="76"/>
      <c r="CP195" s="76"/>
      <c r="CQ195" s="76"/>
      <c r="CR195" s="76"/>
      <c r="CS195" s="76"/>
      <c r="CT195" s="76"/>
      <c r="CU195" s="76"/>
      <c r="CV195" s="76"/>
      <c r="CW195" s="76"/>
      <c r="CX195" s="76"/>
      <c r="CY195" s="76"/>
      <c r="CZ195" s="76"/>
      <c r="DA195" s="76"/>
      <c r="DB195" s="76"/>
      <c r="DC195" s="76"/>
      <c r="DD195" s="76"/>
      <c r="DE195" s="76"/>
      <c r="DF195" s="76"/>
      <c r="DG195" s="76"/>
      <c r="DH195" s="76"/>
      <c r="DI195" s="76"/>
      <c r="DJ195" s="76"/>
      <c r="DK195" s="76"/>
      <c r="DL195" s="76"/>
      <c r="DM195" s="76"/>
      <c r="DN195" s="76"/>
      <c r="DO195" s="77"/>
      <c r="DP195" s="77"/>
      <c r="DQ195" s="77"/>
      <c r="DR195" s="77"/>
      <c r="DS195" s="77"/>
      <c r="DT195" s="77"/>
      <c r="DU195" s="77"/>
      <c r="DV195" s="77"/>
      <c r="DW195" s="77"/>
      <c r="DX195" s="76"/>
      <c r="DY195" s="137"/>
      <c r="DZ195" s="76"/>
      <c r="EA195" s="137"/>
      <c r="EB195" s="76"/>
      <c r="EC195" s="137"/>
      <c r="ED195" s="76"/>
      <c r="EE195" s="137"/>
      <c r="EF195" s="76"/>
    </row>
    <row r="196" spans="1:136" x14ac:dyDescent="0.2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142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  <c r="BQ196" s="76"/>
      <c r="BR196" s="76"/>
      <c r="BS196" s="76"/>
      <c r="BU196" s="76"/>
      <c r="BW196" s="76"/>
      <c r="BX196" s="76"/>
      <c r="BY196" s="76"/>
      <c r="BZ196" s="76"/>
      <c r="CA196" s="76"/>
      <c r="CB196" s="76"/>
      <c r="CC196" s="76"/>
      <c r="CD196" s="76"/>
      <c r="CE196" s="76"/>
      <c r="CF196" s="76"/>
      <c r="CG196" s="76"/>
      <c r="CH196" s="76"/>
      <c r="CI196" s="76"/>
      <c r="CJ196" s="76"/>
      <c r="CK196" s="76"/>
      <c r="CL196" s="76"/>
      <c r="CM196" s="76"/>
      <c r="CN196" s="76"/>
      <c r="CO196" s="76"/>
      <c r="CP196" s="76"/>
      <c r="CQ196" s="76"/>
      <c r="CR196" s="76"/>
      <c r="CS196" s="76"/>
      <c r="CT196" s="76"/>
      <c r="CU196" s="76"/>
      <c r="CV196" s="76"/>
      <c r="CW196" s="76"/>
      <c r="CX196" s="76"/>
      <c r="CY196" s="76"/>
      <c r="CZ196" s="76"/>
      <c r="DA196" s="76"/>
      <c r="DB196" s="76"/>
      <c r="DC196" s="76"/>
      <c r="DD196" s="76"/>
      <c r="DE196" s="76"/>
      <c r="DF196" s="76"/>
      <c r="DG196" s="76"/>
      <c r="DH196" s="76"/>
      <c r="DI196" s="76"/>
      <c r="DJ196" s="76"/>
      <c r="DK196" s="76"/>
      <c r="DL196" s="76"/>
      <c r="DM196" s="76"/>
      <c r="DN196" s="76"/>
      <c r="DO196" s="77"/>
      <c r="DP196" s="77"/>
      <c r="DQ196" s="77"/>
      <c r="DR196" s="77"/>
      <c r="DS196" s="77"/>
      <c r="DT196" s="77"/>
      <c r="DU196" s="77"/>
      <c r="DV196" s="77"/>
      <c r="DW196" s="77"/>
      <c r="DX196" s="76"/>
      <c r="DY196" s="137"/>
      <c r="DZ196" s="76"/>
      <c r="EA196" s="137"/>
      <c r="EB196" s="76"/>
      <c r="EC196" s="137"/>
      <c r="ED196" s="76"/>
      <c r="EE196" s="137"/>
      <c r="EF196" s="76"/>
    </row>
    <row r="197" spans="1:136" x14ac:dyDescent="0.2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142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137"/>
      <c r="AK197" s="137"/>
      <c r="AL197" s="137"/>
      <c r="AM197" s="137"/>
      <c r="AN197" s="137"/>
      <c r="AO197" s="137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6"/>
      <c r="BR197" s="76"/>
      <c r="BS197" s="76"/>
      <c r="BU197" s="76"/>
      <c r="BW197" s="76"/>
      <c r="BX197" s="76"/>
      <c r="BY197" s="76"/>
      <c r="BZ197" s="76"/>
      <c r="CA197" s="76"/>
      <c r="CB197" s="76"/>
      <c r="CC197" s="76"/>
      <c r="CD197" s="76"/>
      <c r="CE197" s="76"/>
      <c r="CF197" s="76"/>
      <c r="CG197" s="76"/>
      <c r="CH197" s="76"/>
      <c r="CI197" s="76"/>
      <c r="CJ197" s="76"/>
      <c r="CK197" s="76"/>
      <c r="CL197" s="76"/>
      <c r="CM197" s="76"/>
      <c r="CN197" s="76"/>
      <c r="CO197" s="76"/>
      <c r="CP197" s="76"/>
      <c r="CQ197" s="76"/>
      <c r="CR197" s="76"/>
      <c r="CS197" s="76"/>
      <c r="CT197" s="76"/>
      <c r="CU197" s="76"/>
      <c r="CV197" s="76"/>
      <c r="CW197" s="76"/>
      <c r="CX197" s="76"/>
      <c r="CY197" s="76"/>
      <c r="CZ197" s="76"/>
      <c r="DA197" s="76"/>
      <c r="DB197" s="76"/>
      <c r="DC197" s="76"/>
      <c r="DD197" s="76"/>
      <c r="DE197" s="76"/>
      <c r="DF197" s="76"/>
      <c r="DG197" s="76"/>
      <c r="DH197" s="76"/>
      <c r="DI197" s="76"/>
      <c r="DJ197" s="76"/>
      <c r="DK197" s="76"/>
      <c r="DL197" s="76"/>
      <c r="DM197" s="76"/>
      <c r="DN197" s="76"/>
      <c r="DO197" s="77"/>
      <c r="DP197" s="77"/>
      <c r="DQ197" s="77"/>
      <c r="DR197" s="77"/>
      <c r="DS197" s="77"/>
      <c r="DT197" s="77"/>
      <c r="DU197" s="77"/>
      <c r="DV197" s="77"/>
      <c r="DW197" s="77"/>
      <c r="DX197" s="76"/>
      <c r="DY197" s="137"/>
      <c r="DZ197" s="76"/>
      <c r="EA197" s="137"/>
      <c r="EB197" s="76"/>
      <c r="EC197" s="137"/>
      <c r="ED197" s="76"/>
      <c r="EE197" s="137"/>
      <c r="EF197" s="76"/>
    </row>
    <row r="198" spans="1:136" x14ac:dyDescent="0.2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142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  <c r="BQ198" s="76"/>
      <c r="BR198" s="76"/>
      <c r="BS198" s="76"/>
      <c r="BU198" s="76"/>
      <c r="BW198" s="76"/>
      <c r="BX198" s="76"/>
      <c r="BY198" s="76"/>
      <c r="BZ198" s="76"/>
      <c r="CA198" s="76"/>
      <c r="CB198" s="76"/>
      <c r="CC198" s="76"/>
      <c r="CD198" s="76"/>
      <c r="CE198" s="76"/>
      <c r="CF198" s="76"/>
      <c r="CG198" s="76"/>
      <c r="CH198" s="76"/>
      <c r="CI198" s="76"/>
      <c r="CJ198" s="76"/>
      <c r="CK198" s="76"/>
      <c r="CL198" s="76"/>
      <c r="CM198" s="76"/>
      <c r="CN198" s="76"/>
      <c r="CO198" s="76"/>
      <c r="CP198" s="76"/>
      <c r="CQ198" s="76"/>
      <c r="CR198" s="76"/>
      <c r="CS198" s="76"/>
      <c r="CT198" s="76"/>
      <c r="CU198" s="76"/>
      <c r="CV198" s="76"/>
      <c r="CW198" s="76"/>
      <c r="CX198" s="76"/>
      <c r="CY198" s="76"/>
      <c r="CZ198" s="76"/>
      <c r="DA198" s="76"/>
      <c r="DB198" s="76"/>
      <c r="DC198" s="76"/>
      <c r="DD198" s="76"/>
      <c r="DE198" s="76"/>
      <c r="DF198" s="76"/>
      <c r="DG198" s="76"/>
      <c r="DH198" s="76"/>
      <c r="DI198" s="76"/>
      <c r="DJ198" s="76"/>
      <c r="DK198" s="76"/>
      <c r="DL198" s="76"/>
      <c r="DM198" s="76"/>
      <c r="DN198" s="76"/>
      <c r="DO198" s="77"/>
      <c r="DP198" s="77"/>
      <c r="DQ198" s="77"/>
      <c r="DR198" s="77"/>
      <c r="DS198" s="77"/>
      <c r="DT198" s="77"/>
      <c r="DU198" s="77"/>
      <c r="DV198" s="77"/>
      <c r="DW198" s="77"/>
      <c r="DX198" s="76"/>
      <c r="DY198" s="137"/>
      <c r="DZ198" s="76"/>
      <c r="EA198" s="137"/>
      <c r="EB198" s="76"/>
      <c r="EC198" s="137"/>
      <c r="ED198" s="76"/>
      <c r="EE198" s="137"/>
      <c r="EF198" s="76"/>
    </row>
    <row r="199" spans="1:136" ht="20" x14ac:dyDescent="0.2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144"/>
      <c r="Q199" s="147"/>
      <c r="R199" s="144"/>
      <c r="S199" s="144"/>
      <c r="T199" s="86"/>
      <c r="U199" s="86"/>
      <c r="V199" s="86"/>
      <c r="W199" s="86"/>
      <c r="X199" s="8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138"/>
      <c r="AK199" s="138"/>
      <c r="AL199" s="138"/>
      <c r="AM199" s="138"/>
      <c r="AN199" s="138"/>
      <c r="AO199" s="138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6"/>
      <c r="BR199" s="76"/>
      <c r="BS199" s="76"/>
      <c r="BU199" s="76"/>
      <c r="BW199" s="76"/>
      <c r="BX199" s="76"/>
      <c r="BY199" s="76"/>
      <c r="BZ199" s="76"/>
      <c r="CA199" s="76"/>
      <c r="CB199" s="76"/>
      <c r="CC199" s="76"/>
      <c r="CD199" s="76"/>
      <c r="CE199" s="76"/>
      <c r="CF199" s="76"/>
      <c r="CG199" s="76"/>
      <c r="CH199" s="76"/>
      <c r="CI199" s="76"/>
      <c r="CJ199" s="76"/>
      <c r="CK199" s="76"/>
      <c r="CL199" s="76"/>
      <c r="CM199" s="76"/>
      <c r="CN199" s="76"/>
      <c r="CO199" s="76"/>
      <c r="CP199" s="76"/>
      <c r="CQ199" s="76"/>
      <c r="CR199" s="76"/>
      <c r="CS199" s="76"/>
      <c r="CT199" s="76"/>
      <c r="CU199" s="76"/>
      <c r="CV199" s="76"/>
      <c r="CW199" s="76"/>
      <c r="CX199" s="76"/>
      <c r="CY199" s="76"/>
      <c r="CZ199" s="76"/>
      <c r="DA199" s="76"/>
      <c r="DB199" s="76"/>
      <c r="DC199" s="76"/>
      <c r="DD199" s="76"/>
      <c r="DE199" s="76"/>
      <c r="DF199" s="76"/>
      <c r="DG199" s="76"/>
      <c r="DH199" s="76"/>
      <c r="DI199" s="76"/>
      <c r="DJ199" s="76"/>
      <c r="DK199" s="76"/>
      <c r="DL199" s="76"/>
      <c r="DM199" s="76"/>
      <c r="DN199" s="76"/>
      <c r="DO199" s="77"/>
      <c r="DP199" s="77"/>
      <c r="DQ199" s="77"/>
      <c r="DR199" s="77"/>
      <c r="DS199" s="77"/>
      <c r="DT199" s="77"/>
      <c r="DU199" s="77"/>
      <c r="DV199" s="77"/>
      <c r="DW199" s="77"/>
      <c r="DX199" s="76"/>
      <c r="DY199" s="137"/>
      <c r="DZ199" s="76"/>
      <c r="EA199" s="137"/>
      <c r="EB199" s="76"/>
      <c r="EC199" s="137"/>
      <c r="ED199" s="76"/>
      <c r="EE199" s="137"/>
      <c r="EF199" s="76"/>
    </row>
    <row r="200" spans="1:136" x14ac:dyDescent="0.2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139"/>
      <c r="Q200" s="148"/>
      <c r="R200" s="87"/>
      <c r="S200" s="87"/>
      <c r="T200" s="87"/>
      <c r="U200" s="87"/>
      <c r="V200" s="87"/>
      <c r="W200" s="87"/>
      <c r="X200" s="87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76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76"/>
      <c r="BM200" s="76"/>
      <c r="BN200" s="76"/>
      <c r="BO200" s="76"/>
      <c r="BP200" s="76"/>
      <c r="BQ200" s="76"/>
      <c r="BR200" s="76"/>
      <c r="BS200" s="76"/>
      <c r="BU200" s="76"/>
      <c r="BW200" s="76"/>
      <c r="BX200" s="76"/>
      <c r="BY200" s="76"/>
      <c r="BZ200" s="76"/>
      <c r="CA200" s="76"/>
      <c r="CB200" s="76"/>
      <c r="CC200" s="76"/>
      <c r="CD200" s="76"/>
      <c r="CE200" s="76"/>
      <c r="CF200" s="76"/>
      <c r="CG200" s="76"/>
      <c r="CH200" s="76"/>
      <c r="CI200" s="76"/>
      <c r="CJ200" s="76"/>
      <c r="CK200" s="76"/>
      <c r="CL200" s="76"/>
      <c r="CM200" s="76"/>
      <c r="CN200" s="76"/>
      <c r="CO200" s="76"/>
      <c r="CP200" s="76"/>
      <c r="CQ200" s="76"/>
      <c r="CR200" s="76"/>
      <c r="CS200" s="76"/>
      <c r="CT200" s="76"/>
      <c r="CU200" s="76"/>
      <c r="CV200" s="76"/>
      <c r="CW200" s="76"/>
      <c r="CX200" s="76"/>
      <c r="CY200" s="76"/>
      <c r="CZ200" s="76"/>
      <c r="DA200" s="76"/>
      <c r="DB200" s="76"/>
      <c r="DC200" s="76"/>
      <c r="DD200" s="76"/>
      <c r="DE200" s="76"/>
      <c r="DF200" s="76"/>
      <c r="DG200" s="76"/>
      <c r="DH200" s="76"/>
      <c r="DI200" s="76"/>
      <c r="DJ200" s="76"/>
      <c r="DK200" s="76"/>
      <c r="DL200" s="76"/>
      <c r="DM200" s="76"/>
      <c r="DN200" s="76"/>
      <c r="DO200" s="77"/>
      <c r="DP200" s="77"/>
      <c r="DQ200" s="77"/>
      <c r="DR200" s="77"/>
      <c r="DS200" s="77"/>
      <c r="DT200" s="77"/>
      <c r="DU200" s="77"/>
      <c r="DV200" s="77"/>
      <c r="DW200" s="77"/>
      <c r="DX200" s="76"/>
      <c r="DY200" s="137"/>
      <c r="DZ200" s="76"/>
      <c r="EA200" s="137"/>
      <c r="EB200" s="76"/>
      <c r="EC200" s="137"/>
      <c r="ED200" s="76"/>
      <c r="EE200" s="137"/>
      <c r="EF200" s="76"/>
    </row>
    <row r="201" spans="1:136" x14ac:dyDescent="0.2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137"/>
      <c r="Q201" s="149"/>
      <c r="R201" s="137"/>
      <c r="S201" s="137"/>
      <c r="T201" s="137"/>
      <c r="U201" s="137"/>
      <c r="V201" s="137"/>
      <c r="W201" s="137"/>
      <c r="X201" s="137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6"/>
      <c r="AV201" s="76"/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  <c r="BJ201" s="76"/>
      <c r="BK201" s="76"/>
      <c r="BL201" s="76"/>
      <c r="BM201" s="76"/>
      <c r="BN201" s="76"/>
      <c r="BO201" s="76"/>
      <c r="BP201" s="76"/>
      <c r="BQ201" s="76"/>
      <c r="BR201" s="76"/>
      <c r="BS201" s="76"/>
      <c r="BU201" s="76"/>
      <c r="BW201" s="76"/>
      <c r="BX201" s="76"/>
      <c r="BY201" s="76"/>
      <c r="BZ201" s="76"/>
      <c r="CA201" s="76"/>
      <c r="CB201" s="76"/>
      <c r="CC201" s="76"/>
      <c r="CD201" s="76"/>
      <c r="CE201" s="76"/>
      <c r="CF201" s="76"/>
      <c r="CG201" s="76"/>
      <c r="CH201" s="76"/>
      <c r="CI201" s="76"/>
      <c r="CJ201" s="76"/>
      <c r="CK201" s="76"/>
      <c r="CL201" s="76"/>
      <c r="CM201" s="76"/>
      <c r="CN201" s="76"/>
      <c r="CO201" s="76"/>
      <c r="CP201" s="76"/>
      <c r="CQ201" s="76"/>
      <c r="CR201" s="76"/>
      <c r="CS201" s="76"/>
      <c r="CT201" s="76"/>
      <c r="CU201" s="76"/>
      <c r="CV201" s="76"/>
      <c r="CW201" s="76"/>
      <c r="CX201" s="76"/>
      <c r="CY201" s="76"/>
      <c r="CZ201" s="76"/>
      <c r="DA201" s="76"/>
      <c r="DB201" s="76"/>
      <c r="DC201" s="76"/>
      <c r="DD201" s="76"/>
      <c r="DE201" s="76"/>
      <c r="DF201" s="76"/>
      <c r="DG201" s="76"/>
      <c r="DH201" s="76"/>
      <c r="DI201" s="76"/>
      <c r="DJ201" s="76"/>
      <c r="DK201" s="76"/>
      <c r="DL201" s="76"/>
      <c r="DM201" s="76"/>
      <c r="DN201" s="76"/>
      <c r="DO201" s="77"/>
      <c r="DP201" s="77"/>
      <c r="DQ201" s="77"/>
      <c r="DR201" s="77"/>
      <c r="DS201" s="77"/>
      <c r="DT201" s="77"/>
      <c r="DU201" s="77"/>
      <c r="DV201" s="77"/>
      <c r="DW201" s="77"/>
      <c r="DX201" s="76"/>
      <c r="DY201" s="137"/>
      <c r="DZ201" s="76"/>
      <c r="EA201" s="137"/>
      <c r="EB201" s="76"/>
      <c r="EC201" s="137"/>
      <c r="ED201" s="76"/>
      <c r="EE201" s="137"/>
      <c r="EF201" s="76"/>
    </row>
    <row r="202" spans="1:136" ht="20" x14ac:dyDescent="0.2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142"/>
      <c r="R202" s="76"/>
      <c r="S202" s="76"/>
      <c r="T202" s="76"/>
      <c r="U202" s="76"/>
      <c r="V202" s="86"/>
      <c r="W202" s="8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76"/>
      <c r="BM202" s="76"/>
      <c r="BN202" s="76"/>
      <c r="BO202" s="76"/>
      <c r="BP202" s="76"/>
      <c r="BQ202" s="76"/>
      <c r="BR202" s="76"/>
      <c r="BS202" s="76"/>
      <c r="BU202" s="76"/>
      <c r="BW202" s="76"/>
      <c r="BX202" s="76"/>
      <c r="BY202" s="76"/>
      <c r="BZ202" s="76"/>
      <c r="CA202" s="76"/>
      <c r="CB202" s="76"/>
      <c r="CC202" s="76"/>
      <c r="CD202" s="76"/>
      <c r="CE202" s="76"/>
      <c r="CF202" s="76"/>
      <c r="CG202" s="76"/>
      <c r="CH202" s="76"/>
      <c r="CI202" s="76"/>
      <c r="CJ202" s="76"/>
      <c r="CK202" s="76"/>
      <c r="CL202" s="76"/>
      <c r="CM202" s="76"/>
      <c r="CN202" s="76"/>
      <c r="CO202" s="76"/>
      <c r="CP202" s="76"/>
      <c r="CQ202" s="76"/>
      <c r="CR202" s="76"/>
      <c r="CS202" s="76"/>
      <c r="CT202" s="76"/>
      <c r="CU202" s="76"/>
      <c r="CV202" s="76"/>
      <c r="CW202" s="76"/>
      <c r="CX202" s="76"/>
      <c r="CY202" s="76"/>
      <c r="CZ202" s="76"/>
      <c r="DA202" s="76"/>
      <c r="DB202" s="76"/>
      <c r="DC202" s="76"/>
      <c r="DD202" s="76"/>
      <c r="DE202" s="76"/>
      <c r="DF202" s="76"/>
      <c r="DG202" s="76"/>
      <c r="DH202" s="76"/>
      <c r="DI202" s="76"/>
      <c r="DJ202" s="76"/>
      <c r="DK202" s="76"/>
      <c r="DL202" s="76"/>
      <c r="DM202" s="76"/>
      <c r="DN202" s="76"/>
      <c r="DO202" s="77"/>
      <c r="DP202" s="77"/>
      <c r="DQ202" s="77"/>
      <c r="DR202" s="77"/>
      <c r="DS202" s="77"/>
      <c r="DT202" s="77"/>
      <c r="DU202" s="77"/>
      <c r="DV202" s="77"/>
      <c r="DW202" s="77"/>
      <c r="DX202" s="76"/>
      <c r="DY202" s="137"/>
      <c r="DZ202" s="76"/>
      <c r="EA202" s="137"/>
      <c r="EB202" s="76"/>
      <c r="EC202" s="137"/>
      <c r="ED202" s="76"/>
      <c r="EE202" s="137"/>
      <c r="EF202" s="76"/>
    </row>
    <row r="203" spans="1:136" x14ac:dyDescent="0.2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142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  <c r="AV203" s="76"/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/>
      <c r="BI203" s="76"/>
      <c r="BJ203" s="76"/>
      <c r="BK203" s="76"/>
      <c r="BL203" s="76"/>
      <c r="BM203" s="76"/>
      <c r="BN203" s="76"/>
      <c r="BO203" s="76"/>
      <c r="BP203" s="76"/>
      <c r="BQ203" s="76"/>
      <c r="BR203" s="76"/>
      <c r="BS203" s="76"/>
      <c r="BU203" s="76"/>
      <c r="BW203" s="76"/>
      <c r="BX203" s="76"/>
      <c r="BY203" s="76"/>
      <c r="BZ203" s="76"/>
      <c r="CA203" s="76"/>
      <c r="CB203" s="76"/>
      <c r="CC203" s="76"/>
      <c r="CD203" s="76"/>
      <c r="CE203" s="76"/>
      <c r="CF203" s="76"/>
      <c r="CG203" s="76"/>
      <c r="CH203" s="76"/>
      <c r="CI203" s="76"/>
      <c r="CJ203" s="76"/>
      <c r="CK203" s="76"/>
      <c r="CL203" s="76"/>
      <c r="CM203" s="76"/>
      <c r="CN203" s="76"/>
      <c r="CO203" s="76"/>
      <c r="CP203" s="76"/>
      <c r="CQ203" s="76"/>
      <c r="CR203" s="76"/>
      <c r="CS203" s="76"/>
      <c r="CT203" s="76"/>
      <c r="CU203" s="76"/>
      <c r="CV203" s="76"/>
      <c r="CW203" s="76"/>
      <c r="CX203" s="76"/>
      <c r="CY203" s="76"/>
      <c r="CZ203" s="76"/>
      <c r="DA203" s="76"/>
      <c r="DB203" s="76"/>
      <c r="DC203" s="76"/>
      <c r="DD203" s="76"/>
      <c r="DE203" s="76"/>
      <c r="DF203" s="76"/>
      <c r="DG203" s="76"/>
      <c r="DH203" s="76"/>
      <c r="DI203" s="76"/>
      <c r="DJ203" s="76"/>
      <c r="DK203" s="76"/>
      <c r="DL203" s="76"/>
      <c r="DM203" s="76"/>
      <c r="DN203" s="76"/>
      <c r="DO203" s="77"/>
      <c r="DP203" s="77"/>
      <c r="DQ203" s="77"/>
      <c r="DR203" s="77"/>
      <c r="DS203" s="77"/>
      <c r="DT203" s="77"/>
      <c r="DU203" s="77"/>
      <c r="DV203" s="77"/>
      <c r="DW203" s="77"/>
      <c r="DX203" s="76"/>
      <c r="DY203" s="137"/>
      <c r="DZ203" s="76"/>
      <c r="EA203" s="137"/>
      <c r="EB203" s="76"/>
      <c r="EC203" s="137"/>
      <c r="ED203" s="76"/>
      <c r="EE203" s="137"/>
      <c r="EF203" s="76"/>
    </row>
    <row r="204" spans="1:136" x14ac:dyDescent="0.2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142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  <c r="AV204" s="76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76"/>
      <c r="BM204" s="76"/>
      <c r="BN204" s="76"/>
      <c r="BO204" s="76"/>
      <c r="BP204" s="76"/>
      <c r="BQ204" s="76"/>
      <c r="BR204" s="76"/>
      <c r="BS204" s="76"/>
      <c r="BU204" s="76"/>
      <c r="BW204" s="76"/>
      <c r="BX204" s="76"/>
      <c r="BY204" s="76"/>
      <c r="BZ204" s="76"/>
      <c r="CA204" s="76"/>
      <c r="CB204" s="76"/>
      <c r="CC204" s="76"/>
      <c r="CD204" s="76"/>
      <c r="CE204" s="76"/>
      <c r="CF204" s="76"/>
      <c r="CG204" s="76"/>
      <c r="CH204" s="76"/>
      <c r="CI204" s="76"/>
      <c r="CJ204" s="76"/>
      <c r="CK204" s="76"/>
      <c r="CL204" s="76"/>
      <c r="CM204" s="76"/>
      <c r="CN204" s="76"/>
      <c r="CO204" s="76"/>
      <c r="CP204" s="76"/>
      <c r="CQ204" s="76"/>
      <c r="CR204" s="76"/>
      <c r="CS204" s="76"/>
      <c r="CT204" s="76"/>
      <c r="CU204" s="76"/>
      <c r="CV204" s="76"/>
      <c r="CW204" s="76"/>
      <c r="CX204" s="76"/>
      <c r="CY204" s="76"/>
      <c r="CZ204" s="76"/>
      <c r="DA204" s="76"/>
      <c r="DB204" s="76"/>
      <c r="DC204" s="76"/>
      <c r="DD204" s="76"/>
      <c r="DE204" s="76"/>
      <c r="DF204" s="76"/>
      <c r="DG204" s="76"/>
      <c r="DH204" s="76"/>
      <c r="DI204" s="76"/>
      <c r="DJ204" s="76"/>
      <c r="DK204" s="76"/>
      <c r="DL204" s="76"/>
      <c r="DM204" s="76"/>
      <c r="DN204" s="76"/>
      <c r="DO204" s="77"/>
      <c r="DP204" s="77"/>
      <c r="DQ204" s="77"/>
      <c r="DR204" s="77"/>
      <c r="DS204" s="77"/>
      <c r="DT204" s="77"/>
      <c r="DU204" s="77"/>
      <c r="DV204" s="77"/>
      <c r="DW204" s="77"/>
      <c r="DX204" s="76"/>
      <c r="DY204" s="137"/>
      <c r="DZ204" s="76"/>
      <c r="EA204" s="137"/>
      <c r="EB204" s="76"/>
      <c r="EC204" s="137"/>
      <c r="ED204" s="76"/>
      <c r="EE204" s="137"/>
      <c r="EF204" s="76"/>
    </row>
    <row r="205" spans="1:136" x14ac:dyDescent="0.2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142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76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/>
      <c r="BP205" s="76"/>
      <c r="BQ205" s="76"/>
      <c r="BR205" s="76"/>
      <c r="BS205" s="76"/>
      <c r="BU205" s="76"/>
      <c r="BW205" s="76"/>
      <c r="BX205" s="76"/>
      <c r="BY205" s="76"/>
      <c r="BZ205" s="76"/>
      <c r="CA205" s="76"/>
      <c r="CB205" s="76"/>
      <c r="CC205" s="76"/>
      <c r="CD205" s="76"/>
      <c r="CE205" s="76"/>
      <c r="CF205" s="76"/>
      <c r="CG205" s="76"/>
      <c r="CH205" s="76"/>
      <c r="CI205" s="76"/>
      <c r="CJ205" s="76"/>
      <c r="CK205" s="76"/>
      <c r="CL205" s="76"/>
      <c r="CM205" s="76"/>
      <c r="CN205" s="76"/>
      <c r="CO205" s="76"/>
      <c r="CP205" s="76"/>
      <c r="CQ205" s="76"/>
      <c r="CR205" s="76"/>
      <c r="CS205" s="76"/>
      <c r="CT205" s="76"/>
      <c r="CU205" s="76"/>
      <c r="CV205" s="76"/>
      <c r="CW205" s="76"/>
      <c r="CX205" s="76"/>
      <c r="CY205" s="76"/>
      <c r="CZ205" s="76"/>
      <c r="DA205" s="76"/>
      <c r="DB205" s="76"/>
      <c r="DC205" s="76"/>
      <c r="DD205" s="76"/>
      <c r="DE205" s="76"/>
      <c r="DF205" s="76"/>
      <c r="DG205" s="76"/>
      <c r="DH205" s="76"/>
      <c r="DI205" s="76"/>
      <c r="DJ205" s="76"/>
      <c r="DK205" s="76"/>
      <c r="DL205" s="76"/>
      <c r="DM205" s="76"/>
      <c r="DN205" s="76"/>
      <c r="DO205" s="77"/>
      <c r="DP205" s="77"/>
      <c r="DQ205" s="77"/>
      <c r="DR205" s="77"/>
      <c r="DS205" s="77"/>
      <c r="DT205" s="77"/>
      <c r="DU205" s="77"/>
      <c r="DV205" s="77"/>
      <c r="DW205" s="77"/>
      <c r="DX205" s="76"/>
      <c r="DY205" s="137"/>
      <c r="DZ205" s="76"/>
      <c r="EA205" s="137"/>
      <c r="EB205" s="76"/>
      <c r="EC205" s="137"/>
      <c r="ED205" s="76"/>
      <c r="EE205" s="137"/>
      <c r="EF205" s="76"/>
    </row>
    <row r="206" spans="1:136" x14ac:dyDescent="0.2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142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76"/>
      <c r="AT206" s="76"/>
      <c r="AU206" s="76"/>
      <c r="AV206" s="76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/>
      <c r="BI206" s="76"/>
      <c r="BJ206" s="76"/>
      <c r="BK206" s="76"/>
      <c r="BL206" s="76"/>
      <c r="BM206" s="76"/>
      <c r="BN206" s="76"/>
      <c r="BO206" s="76"/>
      <c r="BP206" s="76"/>
      <c r="BQ206" s="76"/>
      <c r="BR206" s="76"/>
      <c r="BS206" s="76"/>
      <c r="BU206" s="76"/>
      <c r="BW206" s="76"/>
      <c r="BX206" s="76"/>
      <c r="BY206" s="76"/>
      <c r="BZ206" s="76"/>
      <c r="CA206" s="76"/>
      <c r="CB206" s="76"/>
      <c r="CC206" s="76"/>
      <c r="CD206" s="76"/>
      <c r="CE206" s="76"/>
      <c r="CF206" s="76"/>
      <c r="CG206" s="76"/>
      <c r="CH206" s="76"/>
      <c r="CI206" s="76"/>
      <c r="CJ206" s="76"/>
      <c r="CK206" s="76"/>
      <c r="CL206" s="76"/>
      <c r="CM206" s="76"/>
      <c r="CN206" s="76"/>
      <c r="CO206" s="76"/>
      <c r="CP206" s="76"/>
      <c r="CQ206" s="76"/>
      <c r="CR206" s="76"/>
      <c r="CS206" s="76"/>
      <c r="CT206" s="76"/>
      <c r="CU206" s="76"/>
      <c r="CV206" s="76"/>
      <c r="CW206" s="76"/>
      <c r="CX206" s="76"/>
      <c r="CY206" s="76"/>
      <c r="CZ206" s="76"/>
      <c r="DA206" s="76"/>
      <c r="DB206" s="76"/>
      <c r="DC206" s="76"/>
      <c r="DD206" s="76"/>
      <c r="DE206" s="76"/>
      <c r="DF206" s="76"/>
      <c r="DG206" s="76"/>
      <c r="DH206" s="76"/>
      <c r="DI206" s="76"/>
      <c r="DJ206" s="76"/>
      <c r="DK206" s="76"/>
      <c r="DL206" s="76"/>
      <c r="DM206" s="76"/>
      <c r="DN206" s="76"/>
      <c r="DO206" s="77"/>
      <c r="DP206" s="77"/>
      <c r="DQ206" s="77"/>
      <c r="DR206" s="77"/>
      <c r="DS206" s="77"/>
      <c r="DT206" s="77"/>
      <c r="DU206" s="77"/>
      <c r="DV206" s="77"/>
      <c r="DW206" s="77"/>
      <c r="DX206" s="76"/>
      <c r="DY206" s="137"/>
      <c r="DZ206" s="76"/>
      <c r="EA206" s="137"/>
      <c r="EB206" s="76"/>
      <c r="EC206" s="137"/>
      <c r="ED206" s="76"/>
      <c r="EE206" s="137"/>
      <c r="EF206" s="76"/>
    </row>
    <row r="207" spans="1:136" x14ac:dyDescent="0.2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142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6"/>
      <c r="BR207" s="76"/>
      <c r="BS207" s="76"/>
      <c r="BU207" s="76"/>
      <c r="BW207" s="76"/>
      <c r="BX207" s="76"/>
      <c r="BY207" s="76"/>
      <c r="BZ207" s="76"/>
      <c r="CA207" s="76"/>
      <c r="CB207" s="76"/>
      <c r="CC207" s="76"/>
      <c r="CD207" s="76"/>
      <c r="CE207" s="76"/>
      <c r="CF207" s="76"/>
      <c r="CG207" s="76"/>
      <c r="CH207" s="76"/>
      <c r="CI207" s="76"/>
      <c r="CJ207" s="76"/>
      <c r="CK207" s="76"/>
      <c r="CL207" s="76"/>
      <c r="CM207" s="76"/>
      <c r="CN207" s="76"/>
      <c r="CO207" s="76"/>
      <c r="CP207" s="76"/>
      <c r="CQ207" s="76"/>
      <c r="CR207" s="76"/>
      <c r="CS207" s="76"/>
      <c r="CT207" s="76"/>
      <c r="CU207" s="76"/>
      <c r="CV207" s="76"/>
      <c r="CW207" s="76"/>
      <c r="CX207" s="76"/>
      <c r="CY207" s="76"/>
      <c r="CZ207" s="76"/>
      <c r="DA207" s="76"/>
      <c r="DB207" s="76"/>
      <c r="DC207" s="76"/>
      <c r="DD207" s="76"/>
      <c r="DE207" s="76"/>
      <c r="DF207" s="76"/>
      <c r="DG207" s="76"/>
      <c r="DH207" s="76"/>
      <c r="DI207" s="76"/>
      <c r="DJ207" s="76"/>
      <c r="DK207" s="76"/>
      <c r="DL207" s="76"/>
      <c r="DM207" s="76"/>
      <c r="DN207" s="76"/>
      <c r="DO207" s="77"/>
      <c r="DP207" s="77"/>
      <c r="DQ207" s="77"/>
      <c r="DR207" s="77"/>
      <c r="DS207" s="77"/>
      <c r="DT207" s="77"/>
      <c r="DU207" s="77"/>
      <c r="DV207" s="77"/>
      <c r="DW207" s="77"/>
      <c r="DX207" s="76"/>
      <c r="DY207" s="137"/>
      <c r="DZ207" s="76"/>
      <c r="EA207" s="137"/>
      <c r="EB207" s="76"/>
      <c r="EC207" s="137"/>
      <c r="ED207" s="76"/>
      <c r="EE207" s="137"/>
      <c r="EF207" s="76"/>
    </row>
    <row r="208" spans="1:136" x14ac:dyDescent="0.2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142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6"/>
      <c r="AP208" s="76"/>
      <c r="AQ208" s="76"/>
      <c r="AR208" s="76"/>
      <c r="AS208" s="76"/>
      <c r="AT208" s="76"/>
      <c r="AU208" s="76"/>
      <c r="AV208" s="76"/>
      <c r="AW208" s="76"/>
      <c r="AX208" s="76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  <c r="BK208" s="76"/>
      <c r="BL208" s="76"/>
      <c r="BM208" s="76"/>
      <c r="BN208" s="76"/>
      <c r="BO208" s="76"/>
      <c r="BP208" s="76"/>
      <c r="BQ208" s="76"/>
      <c r="BR208" s="76"/>
      <c r="BS208" s="76"/>
      <c r="BU208" s="76"/>
      <c r="BW208" s="76"/>
      <c r="BX208" s="76"/>
      <c r="BY208" s="76"/>
      <c r="BZ208" s="76"/>
      <c r="CA208" s="76"/>
      <c r="CB208" s="76"/>
      <c r="CC208" s="76"/>
      <c r="CD208" s="76"/>
      <c r="CE208" s="76"/>
      <c r="CF208" s="76"/>
      <c r="CG208" s="76"/>
      <c r="CH208" s="76"/>
      <c r="CI208" s="76"/>
      <c r="CJ208" s="76"/>
      <c r="CK208" s="76"/>
      <c r="CL208" s="76"/>
      <c r="CM208" s="76"/>
      <c r="CN208" s="76"/>
      <c r="CO208" s="76"/>
      <c r="CP208" s="76"/>
      <c r="CQ208" s="76"/>
      <c r="CR208" s="76"/>
      <c r="CS208" s="76"/>
      <c r="CT208" s="76"/>
      <c r="CU208" s="76"/>
      <c r="CV208" s="76"/>
      <c r="CW208" s="76"/>
      <c r="CX208" s="76"/>
      <c r="CY208" s="76"/>
      <c r="CZ208" s="76"/>
      <c r="DA208" s="76"/>
      <c r="DB208" s="76"/>
      <c r="DC208" s="76"/>
      <c r="DD208" s="76"/>
      <c r="DE208" s="76"/>
      <c r="DF208" s="76"/>
      <c r="DG208" s="76"/>
      <c r="DH208" s="76"/>
      <c r="DI208" s="76"/>
      <c r="DJ208" s="76"/>
      <c r="DK208" s="76"/>
      <c r="DL208" s="76"/>
      <c r="DM208" s="76"/>
      <c r="DN208" s="76"/>
      <c r="DO208" s="77"/>
      <c r="DP208" s="77"/>
      <c r="DQ208" s="77"/>
      <c r="DR208" s="77"/>
      <c r="DS208" s="77"/>
      <c r="DT208" s="77"/>
      <c r="DU208" s="77"/>
      <c r="DV208" s="77"/>
      <c r="DW208" s="77"/>
      <c r="DX208" s="76"/>
      <c r="DY208" s="137"/>
      <c r="DZ208" s="76"/>
      <c r="EA208" s="137"/>
      <c r="EB208" s="76"/>
      <c r="EC208" s="137"/>
      <c r="ED208" s="76"/>
      <c r="EE208" s="137"/>
      <c r="EF208" s="76"/>
    </row>
    <row r="209" spans="1:136" x14ac:dyDescent="0.2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142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  <c r="AM209" s="76"/>
      <c r="AN209" s="76"/>
      <c r="AO209" s="76"/>
      <c r="AP209" s="76"/>
      <c r="AQ209" s="76"/>
      <c r="AR209" s="76"/>
      <c r="AS209" s="76"/>
      <c r="AT209" s="76"/>
      <c r="AU209" s="76"/>
      <c r="AV209" s="76"/>
      <c r="AW209" s="76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  <c r="BJ209" s="76"/>
      <c r="BK209" s="76"/>
      <c r="BL209" s="76"/>
      <c r="BM209" s="76"/>
      <c r="BN209" s="76"/>
      <c r="BO209" s="76"/>
      <c r="BP209" s="76"/>
      <c r="BQ209" s="76"/>
      <c r="BR209" s="76"/>
      <c r="BS209" s="76"/>
      <c r="BU209" s="76"/>
      <c r="BW209" s="76"/>
      <c r="BX209" s="76"/>
      <c r="BY209" s="76"/>
      <c r="BZ209" s="76"/>
      <c r="CA209" s="76"/>
      <c r="CB209" s="76"/>
      <c r="CC209" s="76"/>
      <c r="CD209" s="76"/>
      <c r="CE209" s="76"/>
      <c r="CF209" s="76"/>
      <c r="CG209" s="76"/>
      <c r="CH209" s="76"/>
      <c r="CI209" s="76"/>
      <c r="CJ209" s="76"/>
      <c r="CK209" s="76"/>
      <c r="CL209" s="76"/>
      <c r="CM209" s="76"/>
      <c r="CN209" s="76"/>
      <c r="CO209" s="76"/>
      <c r="CP209" s="76"/>
      <c r="CQ209" s="76"/>
      <c r="CR209" s="76"/>
      <c r="CS209" s="76"/>
      <c r="CT209" s="76"/>
      <c r="CU209" s="76"/>
      <c r="CV209" s="76"/>
      <c r="CW209" s="76"/>
      <c r="CX209" s="76"/>
      <c r="CY209" s="76"/>
      <c r="CZ209" s="76"/>
      <c r="DA209" s="76"/>
      <c r="DB209" s="76"/>
      <c r="DC209" s="76"/>
      <c r="DD209" s="76"/>
      <c r="DE209" s="76"/>
      <c r="DF209" s="76"/>
      <c r="DG209" s="76"/>
      <c r="DH209" s="76"/>
      <c r="DI209" s="76"/>
      <c r="DJ209" s="76"/>
      <c r="DK209" s="76"/>
      <c r="DL209" s="76"/>
      <c r="DM209" s="76"/>
      <c r="DN209" s="76"/>
      <c r="DO209" s="77"/>
      <c r="DP209" s="77"/>
      <c r="DQ209" s="77"/>
      <c r="DR209" s="77"/>
      <c r="DS209" s="77"/>
      <c r="DT209" s="77"/>
      <c r="DU209" s="77"/>
      <c r="DV209" s="77"/>
      <c r="DW209" s="77"/>
      <c r="DX209" s="76"/>
      <c r="DY209" s="137"/>
      <c r="DZ209" s="76"/>
      <c r="EA209" s="137"/>
      <c r="EB209" s="76"/>
      <c r="EC209" s="137"/>
      <c r="ED209" s="76"/>
      <c r="EE209" s="137"/>
      <c r="EF209" s="76"/>
    </row>
    <row r="210" spans="1:136" x14ac:dyDescent="0.2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142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  <c r="AM210" s="76"/>
      <c r="AN210" s="76"/>
      <c r="AO210" s="76"/>
      <c r="AP210" s="76"/>
      <c r="AQ210" s="76"/>
      <c r="AR210" s="76"/>
      <c r="AS210" s="76"/>
      <c r="AT210" s="76"/>
      <c r="AU210" s="76"/>
      <c r="AV210" s="76"/>
      <c r="AW210" s="76"/>
      <c r="AX210" s="76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/>
      <c r="BI210" s="76"/>
      <c r="BJ210" s="76"/>
      <c r="BK210" s="76"/>
      <c r="BL210" s="76"/>
      <c r="BM210" s="76"/>
      <c r="BN210" s="76"/>
      <c r="BO210" s="76"/>
      <c r="BP210" s="76"/>
      <c r="BQ210" s="76"/>
      <c r="BR210" s="76"/>
      <c r="BS210" s="76"/>
      <c r="BU210" s="76"/>
      <c r="BW210" s="76"/>
      <c r="BX210" s="76"/>
      <c r="BY210" s="76"/>
      <c r="BZ210" s="76"/>
      <c r="CA210" s="76"/>
      <c r="CB210" s="76"/>
      <c r="CC210" s="76"/>
      <c r="CD210" s="76"/>
      <c r="CE210" s="76"/>
      <c r="CF210" s="76"/>
      <c r="CG210" s="76"/>
      <c r="CH210" s="76"/>
      <c r="CI210" s="76"/>
      <c r="CJ210" s="76"/>
      <c r="CK210" s="76"/>
      <c r="CL210" s="76"/>
      <c r="CM210" s="76"/>
      <c r="CN210" s="76"/>
      <c r="CO210" s="76"/>
      <c r="CP210" s="76"/>
      <c r="CQ210" s="76"/>
      <c r="CR210" s="76"/>
      <c r="CS210" s="76"/>
      <c r="CT210" s="76"/>
      <c r="CU210" s="76"/>
      <c r="CV210" s="76"/>
      <c r="CW210" s="76"/>
      <c r="CX210" s="76"/>
      <c r="CY210" s="76"/>
      <c r="CZ210" s="76"/>
      <c r="DA210" s="76"/>
      <c r="DB210" s="76"/>
      <c r="DC210" s="76"/>
      <c r="DD210" s="76"/>
      <c r="DE210" s="76"/>
      <c r="DF210" s="76"/>
      <c r="DG210" s="76"/>
      <c r="DH210" s="76"/>
      <c r="DI210" s="76"/>
      <c r="DJ210" s="76"/>
      <c r="DK210" s="76"/>
      <c r="DL210" s="76"/>
      <c r="DM210" s="76"/>
      <c r="DN210" s="76"/>
      <c r="DO210" s="77"/>
      <c r="DP210" s="77"/>
      <c r="DQ210" s="77"/>
      <c r="DR210" s="77"/>
      <c r="DS210" s="77"/>
      <c r="DT210" s="77"/>
      <c r="DU210" s="77"/>
      <c r="DV210" s="77"/>
      <c r="DW210" s="77"/>
      <c r="DX210" s="76"/>
      <c r="DY210" s="137"/>
      <c r="DZ210" s="76"/>
      <c r="EA210" s="137"/>
      <c r="EB210" s="76"/>
      <c r="EC210" s="137"/>
      <c r="ED210" s="76"/>
      <c r="EE210" s="137"/>
      <c r="EF210" s="76"/>
    </row>
    <row r="211" spans="1:136" x14ac:dyDescent="0.2">
      <c r="A211" s="76"/>
      <c r="B211" s="158"/>
      <c r="C211" s="158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142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  <c r="AV211" s="76"/>
      <c r="AW211" s="76"/>
      <c r="AX211" s="76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  <c r="BJ211" s="76"/>
      <c r="BK211" s="76"/>
      <c r="BL211" s="76"/>
      <c r="BM211" s="76"/>
      <c r="BN211" s="76"/>
      <c r="BO211" s="76"/>
      <c r="BP211" s="76"/>
      <c r="BQ211" s="76"/>
      <c r="BR211" s="76"/>
      <c r="BS211" s="76"/>
      <c r="BU211" s="76"/>
      <c r="BW211" s="76"/>
      <c r="BX211" s="76"/>
      <c r="BY211" s="76"/>
      <c r="BZ211" s="76"/>
      <c r="CA211" s="76"/>
      <c r="CB211" s="76"/>
      <c r="CC211" s="76"/>
      <c r="CD211" s="76"/>
      <c r="CE211" s="76"/>
      <c r="CF211" s="76"/>
      <c r="CG211" s="76"/>
      <c r="CH211" s="76"/>
      <c r="CI211" s="76"/>
      <c r="CJ211" s="76"/>
      <c r="CK211" s="76"/>
      <c r="CL211" s="76"/>
      <c r="CM211" s="76"/>
      <c r="CN211" s="76"/>
      <c r="CO211" s="76"/>
      <c r="CP211" s="76"/>
      <c r="CQ211" s="76"/>
      <c r="CR211" s="76"/>
      <c r="CS211" s="76"/>
      <c r="CT211" s="76"/>
      <c r="CU211" s="76"/>
      <c r="CV211" s="76"/>
      <c r="CW211" s="76"/>
      <c r="CX211" s="76"/>
      <c r="CY211" s="76"/>
      <c r="CZ211" s="76"/>
      <c r="DA211" s="76"/>
      <c r="DB211" s="76"/>
      <c r="DC211" s="76"/>
      <c r="DD211" s="76"/>
      <c r="DE211" s="76"/>
      <c r="DF211" s="76"/>
      <c r="DG211" s="76"/>
      <c r="DH211" s="76"/>
      <c r="DI211" s="76"/>
      <c r="DJ211" s="76"/>
      <c r="DK211" s="76"/>
      <c r="DL211" s="76"/>
      <c r="DM211" s="76"/>
      <c r="DN211" s="76"/>
      <c r="DO211" s="77"/>
      <c r="DP211" s="77"/>
      <c r="DQ211" s="77"/>
      <c r="DR211" s="77"/>
      <c r="DS211" s="77"/>
      <c r="DT211" s="77"/>
      <c r="DU211" s="77"/>
      <c r="DV211" s="77"/>
      <c r="DW211" s="77"/>
      <c r="DX211" s="76"/>
      <c r="DY211" s="137"/>
      <c r="DZ211" s="76"/>
      <c r="EA211" s="137"/>
      <c r="EB211" s="76"/>
      <c r="EC211" s="137"/>
      <c r="ED211" s="76"/>
      <c r="EE211" s="137"/>
      <c r="EF211" s="76"/>
    </row>
    <row r="212" spans="1:136" x14ac:dyDescent="0.2">
      <c r="A212" s="76"/>
      <c r="B212" s="158"/>
      <c r="C212" s="158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142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  <c r="AN212" s="76"/>
      <c r="AO212" s="76"/>
      <c r="AP212" s="76"/>
      <c r="AQ212" s="76"/>
      <c r="AR212" s="76"/>
      <c r="AS212" s="76"/>
      <c r="AT212" s="76"/>
      <c r="AU212" s="76"/>
      <c r="AV212" s="76"/>
      <c r="AW212" s="76"/>
      <c r="AX212" s="76"/>
      <c r="AY212" s="76"/>
      <c r="AZ212" s="76"/>
      <c r="BA212" s="76"/>
      <c r="BB212" s="76"/>
      <c r="BC212" s="76"/>
      <c r="BD212" s="76"/>
      <c r="BE212" s="76"/>
      <c r="BF212" s="76"/>
      <c r="BG212" s="76"/>
      <c r="BH212" s="76"/>
      <c r="BI212" s="76"/>
      <c r="BJ212" s="76"/>
      <c r="BK212" s="76"/>
      <c r="BL212" s="76"/>
      <c r="BM212" s="76"/>
      <c r="BN212" s="76"/>
      <c r="BO212" s="76"/>
      <c r="BP212" s="76"/>
      <c r="BQ212" s="76"/>
      <c r="BR212" s="76"/>
      <c r="BS212" s="76"/>
      <c r="BU212" s="76"/>
      <c r="BW212" s="76"/>
      <c r="BX212" s="76"/>
      <c r="BY212" s="76"/>
      <c r="BZ212" s="76"/>
      <c r="CA212" s="76"/>
      <c r="CB212" s="76"/>
      <c r="CC212" s="76"/>
      <c r="CD212" s="76"/>
      <c r="CE212" s="76"/>
      <c r="CF212" s="76"/>
      <c r="CG212" s="76"/>
      <c r="CH212" s="76"/>
      <c r="CI212" s="76"/>
      <c r="CJ212" s="76"/>
      <c r="CK212" s="76"/>
      <c r="CL212" s="76"/>
      <c r="CM212" s="76"/>
      <c r="CN212" s="76"/>
      <c r="CO212" s="76"/>
      <c r="CP212" s="76"/>
      <c r="CQ212" s="76"/>
      <c r="CR212" s="76"/>
      <c r="CS212" s="76"/>
      <c r="CT212" s="76"/>
      <c r="CU212" s="76"/>
      <c r="CV212" s="76"/>
      <c r="CW212" s="76"/>
      <c r="CX212" s="76"/>
      <c r="CY212" s="76"/>
      <c r="CZ212" s="76"/>
      <c r="DA212" s="76"/>
      <c r="DB212" s="76"/>
      <c r="DC212" s="76"/>
      <c r="DD212" s="76"/>
      <c r="DE212" s="76"/>
      <c r="DF212" s="76"/>
      <c r="DG212" s="76"/>
      <c r="DH212" s="76"/>
      <c r="DI212" s="76"/>
      <c r="DJ212" s="76"/>
      <c r="DK212" s="76"/>
      <c r="DL212" s="76"/>
      <c r="DM212" s="76"/>
      <c r="DN212" s="76"/>
      <c r="DO212" s="77"/>
      <c r="DP212" s="77"/>
      <c r="DQ212" s="77"/>
      <c r="DR212" s="77"/>
      <c r="DS212" s="77"/>
      <c r="DT212" s="77"/>
      <c r="DU212" s="77"/>
      <c r="DV212" s="77"/>
      <c r="DW212" s="77"/>
      <c r="DX212" s="76"/>
      <c r="DY212" s="137"/>
      <c r="DZ212" s="76"/>
      <c r="EA212" s="137"/>
      <c r="EB212" s="76"/>
      <c r="EC212" s="137"/>
      <c r="ED212" s="76"/>
      <c r="EE212" s="137"/>
      <c r="EF212" s="76"/>
    </row>
    <row r="213" spans="1:136" x14ac:dyDescent="0.2">
      <c r="A213" s="76"/>
      <c r="B213" s="158"/>
      <c r="C213" s="158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142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  <c r="BM213" s="76"/>
      <c r="BN213" s="76"/>
      <c r="BO213" s="76"/>
      <c r="BP213" s="76"/>
      <c r="BQ213" s="76"/>
      <c r="BR213" s="76"/>
      <c r="BS213" s="76"/>
      <c r="BU213" s="76"/>
      <c r="BW213" s="76"/>
      <c r="BX213" s="76"/>
      <c r="BY213" s="76"/>
      <c r="BZ213" s="76"/>
      <c r="CA213" s="76"/>
      <c r="CB213" s="76"/>
      <c r="CC213" s="76"/>
      <c r="CD213" s="76"/>
      <c r="CE213" s="76"/>
      <c r="CF213" s="76"/>
      <c r="CG213" s="76"/>
      <c r="CH213" s="76"/>
      <c r="CI213" s="76"/>
      <c r="CJ213" s="76"/>
      <c r="CK213" s="76"/>
      <c r="CL213" s="76"/>
      <c r="CM213" s="76"/>
      <c r="CN213" s="76"/>
      <c r="CO213" s="76"/>
      <c r="CP213" s="76"/>
      <c r="CQ213" s="76"/>
      <c r="CR213" s="76"/>
      <c r="CS213" s="76"/>
      <c r="CT213" s="76"/>
      <c r="CU213" s="76"/>
      <c r="CV213" s="76"/>
      <c r="CW213" s="76"/>
      <c r="CX213" s="76"/>
      <c r="CY213" s="76"/>
      <c r="CZ213" s="76"/>
      <c r="DA213" s="76"/>
      <c r="DB213" s="76"/>
      <c r="DC213" s="76"/>
      <c r="DD213" s="76"/>
      <c r="DE213" s="76"/>
      <c r="DF213" s="76"/>
      <c r="DG213" s="76"/>
      <c r="DH213" s="76"/>
      <c r="DI213" s="76"/>
      <c r="DJ213" s="76"/>
      <c r="DK213" s="76"/>
      <c r="DL213" s="76"/>
      <c r="DM213" s="76"/>
      <c r="DN213" s="76"/>
      <c r="DO213" s="77"/>
      <c r="DP213" s="77"/>
      <c r="DQ213" s="77"/>
      <c r="DR213" s="77"/>
      <c r="DS213" s="77"/>
      <c r="DT213" s="77"/>
      <c r="DU213" s="77"/>
      <c r="DV213" s="77"/>
      <c r="DW213" s="77"/>
      <c r="DX213" s="76"/>
      <c r="DY213" s="137"/>
      <c r="DZ213" s="76"/>
      <c r="EA213" s="137"/>
      <c r="EB213" s="76"/>
      <c r="EC213" s="137"/>
      <c r="ED213" s="76"/>
      <c r="EE213" s="137"/>
      <c r="EF213" s="76"/>
    </row>
    <row r="214" spans="1:136" ht="20" x14ac:dyDescent="0.2">
      <c r="A214" s="76"/>
      <c r="B214" s="158"/>
      <c r="C214" s="159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142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76"/>
      <c r="BR214" s="76"/>
      <c r="BS214" s="76"/>
      <c r="BU214" s="76"/>
      <c r="BW214" s="76"/>
      <c r="BX214" s="76"/>
      <c r="BY214" s="76"/>
      <c r="BZ214" s="76"/>
      <c r="CA214" s="76"/>
      <c r="CB214" s="76"/>
      <c r="CC214" s="76"/>
      <c r="CD214" s="76"/>
      <c r="CE214" s="76"/>
      <c r="CF214" s="76"/>
      <c r="CG214" s="76"/>
      <c r="CH214" s="76"/>
      <c r="CI214" s="76"/>
      <c r="CJ214" s="76"/>
      <c r="CK214" s="76"/>
      <c r="CL214" s="76"/>
      <c r="CM214" s="76"/>
      <c r="CN214" s="76"/>
      <c r="CO214" s="76"/>
      <c r="CP214" s="76"/>
      <c r="CQ214" s="76"/>
      <c r="CR214" s="76"/>
      <c r="CS214" s="76"/>
      <c r="CT214" s="76"/>
      <c r="CU214" s="76"/>
      <c r="CV214" s="76"/>
      <c r="CW214" s="76"/>
      <c r="CX214" s="76"/>
      <c r="CY214" s="76"/>
      <c r="CZ214" s="76"/>
      <c r="DA214" s="76"/>
      <c r="DB214" s="76"/>
      <c r="DC214" s="76"/>
      <c r="DD214" s="76"/>
      <c r="DE214" s="76"/>
      <c r="DF214" s="76"/>
      <c r="DG214" s="76"/>
      <c r="DH214" s="76"/>
      <c r="DI214" s="76"/>
      <c r="DJ214" s="76"/>
      <c r="DK214" s="76"/>
      <c r="DL214" s="76"/>
      <c r="DM214" s="76"/>
      <c r="DN214" s="76"/>
      <c r="DO214" s="77"/>
      <c r="DP214" s="77"/>
      <c r="DQ214" s="77"/>
      <c r="DR214" s="77"/>
      <c r="DS214" s="77"/>
      <c r="DT214" s="77"/>
      <c r="DU214" s="77"/>
      <c r="DV214" s="77"/>
      <c r="DW214" s="77"/>
      <c r="DX214" s="76"/>
      <c r="DY214" s="137"/>
      <c r="DZ214" s="76"/>
      <c r="EA214" s="137"/>
      <c r="EB214" s="76"/>
      <c r="EC214" s="137"/>
      <c r="ED214" s="76"/>
      <c r="EE214" s="137"/>
      <c r="EF214" s="76"/>
    </row>
    <row r="215" spans="1:136" x14ac:dyDescent="0.2">
      <c r="A215" s="76"/>
      <c r="B215" s="158"/>
      <c r="C215" s="160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142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76"/>
      <c r="BR215" s="76"/>
      <c r="BS215" s="76"/>
      <c r="BU215" s="76"/>
      <c r="BW215" s="76"/>
      <c r="BX215" s="76"/>
      <c r="BY215" s="76"/>
      <c r="BZ215" s="76"/>
      <c r="CA215" s="76"/>
      <c r="CB215" s="76"/>
      <c r="CC215" s="76"/>
      <c r="CD215" s="76"/>
      <c r="CE215" s="76"/>
      <c r="CF215" s="76"/>
      <c r="CG215" s="76"/>
      <c r="CH215" s="76"/>
      <c r="CI215" s="76"/>
      <c r="CJ215" s="76"/>
      <c r="CK215" s="76"/>
      <c r="CL215" s="76"/>
      <c r="CM215" s="76"/>
      <c r="CN215" s="76"/>
      <c r="CO215" s="76"/>
      <c r="CP215" s="76"/>
      <c r="CQ215" s="76"/>
      <c r="CR215" s="76"/>
      <c r="CS215" s="76"/>
      <c r="CT215" s="76"/>
      <c r="CU215" s="76"/>
      <c r="CV215" s="76"/>
      <c r="CW215" s="76"/>
      <c r="CX215" s="76"/>
      <c r="CY215" s="76"/>
      <c r="CZ215" s="76"/>
      <c r="DA215" s="76"/>
      <c r="DB215" s="76"/>
      <c r="DC215" s="76"/>
      <c r="DD215" s="76"/>
      <c r="DE215" s="76"/>
      <c r="DF215" s="76"/>
      <c r="DG215" s="76"/>
      <c r="DH215" s="76"/>
      <c r="DI215" s="76"/>
      <c r="DJ215" s="76"/>
      <c r="DK215" s="76"/>
      <c r="DL215" s="76"/>
      <c r="DM215" s="76"/>
      <c r="DN215" s="76"/>
      <c r="DO215" s="77"/>
      <c r="DP215" s="77"/>
      <c r="DQ215" s="77"/>
      <c r="DR215" s="77"/>
      <c r="DS215" s="77"/>
      <c r="DT215" s="77"/>
      <c r="DU215" s="77"/>
      <c r="DV215" s="77"/>
      <c r="DW215" s="77"/>
      <c r="DX215" s="76"/>
      <c r="DY215" s="137"/>
      <c r="DZ215" s="76"/>
      <c r="EA215" s="137"/>
      <c r="EB215" s="76"/>
      <c r="EC215" s="137"/>
      <c r="ED215" s="76"/>
      <c r="EE215" s="137"/>
      <c r="EF215" s="76"/>
    </row>
    <row r="216" spans="1:136" x14ac:dyDescent="0.2">
      <c r="A216" s="76"/>
      <c r="B216" s="158"/>
      <c r="C216" s="161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142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76"/>
      <c r="AW216" s="76"/>
      <c r="AX216" s="76"/>
      <c r="AY216" s="76"/>
      <c r="AZ216" s="76"/>
      <c r="BA216" s="76"/>
      <c r="BB216" s="76"/>
      <c r="BC216" s="76"/>
      <c r="BD216" s="76"/>
      <c r="BE216" s="76"/>
      <c r="BF216" s="76"/>
      <c r="BG216" s="76"/>
      <c r="BH216" s="76"/>
      <c r="BI216" s="76"/>
      <c r="BJ216" s="76"/>
      <c r="BK216" s="76"/>
      <c r="BL216" s="76"/>
      <c r="BM216" s="76"/>
      <c r="BN216" s="76"/>
      <c r="BO216" s="76"/>
      <c r="BP216" s="76"/>
      <c r="BQ216" s="76"/>
      <c r="BR216" s="76"/>
      <c r="BS216" s="76"/>
      <c r="BU216" s="76"/>
      <c r="BW216" s="76"/>
      <c r="BX216" s="76"/>
      <c r="BY216" s="76"/>
      <c r="BZ216" s="76"/>
      <c r="CA216" s="76"/>
      <c r="CB216" s="76"/>
      <c r="CC216" s="76"/>
      <c r="CD216" s="76"/>
      <c r="CE216" s="76"/>
      <c r="CF216" s="76"/>
      <c r="CG216" s="76"/>
      <c r="CH216" s="76"/>
      <c r="CI216" s="76"/>
      <c r="CJ216" s="76"/>
      <c r="CK216" s="76"/>
      <c r="CL216" s="76"/>
      <c r="CM216" s="76"/>
      <c r="CN216" s="76"/>
      <c r="CO216" s="76"/>
      <c r="CP216" s="76"/>
      <c r="CQ216" s="76"/>
      <c r="CR216" s="76"/>
      <c r="CS216" s="76"/>
      <c r="CT216" s="76"/>
      <c r="CU216" s="76"/>
      <c r="CV216" s="76"/>
      <c r="CW216" s="76"/>
      <c r="CX216" s="76"/>
      <c r="CY216" s="76"/>
      <c r="CZ216" s="76"/>
      <c r="DA216" s="76"/>
      <c r="DB216" s="76"/>
      <c r="DC216" s="76"/>
      <c r="DD216" s="76"/>
      <c r="DE216" s="76"/>
      <c r="DF216" s="76"/>
      <c r="DG216" s="76"/>
      <c r="DH216" s="76"/>
      <c r="DI216" s="76"/>
      <c r="DJ216" s="76"/>
      <c r="DK216" s="76"/>
      <c r="DL216" s="76"/>
      <c r="DM216" s="76"/>
      <c r="DN216" s="76"/>
      <c r="DO216" s="77"/>
      <c r="DP216" s="77"/>
      <c r="DQ216" s="77"/>
      <c r="DR216" s="77"/>
      <c r="DS216" s="77"/>
      <c r="DT216" s="77"/>
      <c r="DU216" s="77"/>
      <c r="DV216" s="77"/>
      <c r="DW216" s="77"/>
      <c r="DX216" s="76"/>
      <c r="DY216" s="137"/>
      <c r="DZ216" s="76"/>
      <c r="EA216" s="137"/>
      <c r="EB216" s="76"/>
      <c r="EC216" s="137"/>
      <c r="ED216" s="76"/>
      <c r="EE216" s="137"/>
      <c r="EF216" s="76"/>
    </row>
    <row r="217" spans="1:136" ht="20" x14ac:dyDescent="0.2">
      <c r="A217" s="76"/>
      <c r="B217" s="158"/>
      <c r="C217" s="159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142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76"/>
      <c r="BR217" s="76"/>
      <c r="BS217" s="76"/>
      <c r="BU217" s="76"/>
      <c r="BW217" s="76"/>
      <c r="BX217" s="76"/>
      <c r="BY217" s="76"/>
      <c r="BZ217" s="76"/>
      <c r="CA217" s="76"/>
      <c r="CB217" s="76"/>
      <c r="CC217" s="76"/>
      <c r="CD217" s="76"/>
      <c r="CE217" s="76"/>
      <c r="CF217" s="76"/>
      <c r="CG217" s="76"/>
      <c r="CH217" s="76"/>
      <c r="CI217" s="76"/>
      <c r="CJ217" s="76"/>
      <c r="CK217" s="76"/>
      <c r="CL217" s="76"/>
      <c r="CM217" s="76"/>
      <c r="CN217" s="76"/>
      <c r="CO217" s="76"/>
      <c r="CP217" s="76"/>
      <c r="CQ217" s="76"/>
      <c r="CR217" s="76"/>
      <c r="CS217" s="76"/>
      <c r="CT217" s="76"/>
      <c r="CU217" s="76"/>
      <c r="CV217" s="76"/>
      <c r="CW217" s="76"/>
      <c r="CX217" s="76"/>
      <c r="CY217" s="76"/>
      <c r="CZ217" s="76"/>
      <c r="DA217" s="76"/>
      <c r="DB217" s="76"/>
      <c r="DC217" s="76"/>
      <c r="DD217" s="76"/>
      <c r="DE217" s="76"/>
      <c r="DF217" s="76"/>
      <c r="DG217" s="76"/>
      <c r="DH217" s="76"/>
      <c r="DI217" s="76"/>
      <c r="DJ217" s="76"/>
      <c r="DK217" s="76"/>
      <c r="DL217" s="76"/>
      <c r="DM217" s="76"/>
      <c r="DN217" s="76"/>
      <c r="DO217" s="77"/>
      <c r="DP217" s="77"/>
      <c r="DQ217" s="77"/>
      <c r="DR217" s="77"/>
      <c r="DS217" s="77"/>
      <c r="DT217" s="77"/>
      <c r="DU217" s="77"/>
      <c r="DV217" s="77"/>
      <c r="DW217" s="77"/>
      <c r="DX217" s="76"/>
      <c r="DY217" s="137"/>
      <c r="DZ217" s="76"/>
      <c r="EA217" s="137"/>
      <c r="EB217" s="76"/>
      <c r="EC217" s="137"/>
      <c r="ED217" s="76"/>
      <c r="EE217" s="137"/>
      <c r="EF217" s="76"/>
    </row>
    <row r="218" spans="1:136" x14ac:dyDescent="0.2">
      <c r="B218" s="158"/>
      <c r="C218" s="158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142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6"/>
      <c r="AV218" s="76"/>
      <c r="AW218" s="76"/>
      <c r="AX218" s="76"/>
      <c r="AY218" s="76"/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/>
      <c r="BP218" s="76"/>
      <c r="BQ218" s="76"/>
      <c r="BR218" s="76"/>
      <c r="BS218" s="76"/>
      <c r="BU218" s="76"/>
      <c r="BW218" s="76"/>
      <c r="BX218" s="76"/>
      <c r="BY218" s="76"/>
      <c r="BZ218" s="76"/>
      <c r="CA218" s="76"/>
      <c r="CB218" s="76"/>
      <c r="CC218" s="76"/>
      <c r="CD218" s="76"/>
      <c r="CE218" s="76"/>
      <c r="CF218" s="76"/>
      <c r="CG218" s="76"/>
      <c r="CH218" s="76"/>
      <c r="CI218" s="76"/>
      <c r="CJ218" s="76"/>
      <c r="CK218" s="76"/>
      <c r="CL218" s="76"/>
      <c r="CM218" s="76"/>
      <c r="CN218" s="76"/>
      <c r="CO218" s="76"/>
      <c r="CP218" s="76"/>
      <c r="CQ218" s="76"/>
      <c r="CR218" s="76"/>
      <c r="CS218" s="76"/>
      <c r="CT218" s="76"/>
      <c r="CU218" s="76"/>
      <c r="CV218" s="76"/>
      <c r="CW218" s="76"/>
      <c r="CX218" s="76"/>
      <c r="CY218" s="76"/>
      <c r="CZ218" s="76"/>
      <c r="DA218" s="76"/>
      <c r="DB218" s="76"/>
      <c r="DC218" s="76"/>
      <c r="DD218" s="76"/>
      <c r="DE218" s="76"/>
      <c r="DF218" s="76"/>
      <c r="DG218" s="76"/>
      <c r="DH218" s="76"/>
      <c r="DI218" s="76"/>
      <c r="DJ218" s="76"/>
      <c r="DK218" s="76"/>
      <c r="DL218" s="76"/>
      <c r="DM218" s="76"/>
      <c r="DN218" s="76"/>
      <c r="DO218" s="77"/>
      <c r="DP218" s="77"/>
      <c r="DQ218" s="77"/>
      <c r="DR218" s="77"/>
      <c r="DS218" s="77"/>
      <c r="DT218" s="77"/>
      <c r="DU218" s="77"/>
      <c r="DV218" s="77"/>
      <c r="DW218" s="77"/>
      <c r="DX218" s="76"/>
      <c r="DY218" s="137"/>
      <c r="DZ218" s="76"/>
      <c r="EA218" s="137"/>
      <c r="EB218" s="76"/>
      <c r="EC218" s="137"/>
      <c r="ED218" s="76"/>
      <c r="EE218" s="137"/>
      <c r="EF218" s="76"/>
    </row>
    <row r="219" spans="1:136" x14ac:dyDescent="0.2">
      <c r="B219" s="158"/>
      <c r="C219" s="158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142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76"/>
      <c r="BI219" s="76"/>
      <c r="BJ219" s="76"/>
      <c r="BK219" s="76"/>
      <c r="BL219" s="76"/>
      <c r="BM219" s="76"/>
      <c r="BN219" s="76"/>
      <c r="BO219" s="76"/>
      <c r="BP219" s="76"/>
      <c r="BQ219" s="76"/>
      <c r="BR219" s="76"/>
      <c r="BS219" s="76"/>
      <c r="BU219" s="76"/>
      <c r="BW219" s="76"/>
      <c r="BX219" s="76"/>
      <c r="BY219" s="76"/>
      <c r="BZ219" s="76"/>
      <c r="CA219" s="76"/>
      <c r="CB219" s="76"/>
      <c r="CC219" s="76"/>
      <c r="CD219" s="76"/>
      <c r="CE219" s="76"/>
      <c r="CF219" s="76"/>
      <c r="CG219" s="76"/>
      <c r="CH219" s="76"/>
      <c r="CI219" s="76"/>
      <c r="CJ219" s="76"/>
      <c r="CK219" s="76"/>
      <c r="CL219" s="76"/>
      <c r="CM219" s="76"/>
      <c r="CN219" s="76"/>
      <c r="CO219" s="76"/>
      <c r="CP219" s="76"/>
      <c r="CQ219" s="76"/>
      <c r="CR219" s="76"/>
      <c r="CS219" s="76"/>
      <c r="CT219" s="76"/>
      <c r="CU219" s="76"/>
      <c r="CV219" s="76"/>
      <c r="CW219" s="76"/>
      <c r="CX219" s="76"/>
      <c r="CY219" s="76"/>
      <c r="CZ219" s="76"/>
      <c r="DA219" s="76"/>
      <c r="DB219" s="76"/>
      <c r="DC219" s="76"/>
      <c r="DD219" s="76"/>
      <c r="DE219" s="76"/>
      <c r="DF219" s="76"/>
      <c r="DG219" s="76"/>
      <c r="DH219" s="76"/>
      <c r="DI219" s="76"/>
      <c r="DJ219" s="76"/>
      <c r="DK219" s="76"/>
      <c r="DL219" s="76"/>
      <c r="DM219" s="76"/>
      <c r="DN219" s="76"/>
      <c r="DO219" s="77"/>
      <c r="DP219" s="77"/>
      <c r="DQ219" s="77"/>
      <c r="DR219" s="77"/>
      <c r="DS219" s="77"/>
      <c r="DT219" s="77"/>
      <c r="DU219" s="77"/>
      <c r="DV219" s="77"/>
      <c r="DW219" s="77"/>
      <c r="DX219" s="76"/>
      <c r="DY219" s="137"/>
      <c r="DZ219" s="76"/>
      <c r="EA219" s="137"/>
      <c r="EB219" s="76"/>
      <c r="EC219" s="137"/>
      <c r="ED219" s="76"/>
      <c r="EE219" s="137"/>
      <c r="EF219" s="76"/>
    </row>
    <row r="220" spans="1:136" x14ac:dyDescent="0.2">
      <c r="B220" s="158"/>
      <c r="C220" s="158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142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76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76"/>
      <c r="BI220" s="76"/>
      <c r="BJ220" s="76"/>
      <c r="BK220" s="76"/>
      <c r="BL220" s="76"/>
      <c r="BM220" s="76"/>
      <c r="BN220" s="76"/>
      <c r="BO220" s="76"/>
      <c r="BP220" s="76"/>
      <c r="BQ220" s="76"/>
      <c r="BR220" s="76"/>
      <c r="BS220" s="76"/>
      <c r="BU220" s="76"/>
      <c r="BW220" s="76"/>
      <c r="BX220" s="76"/>
      <c r="BY220" s="76"/>
      <c r="BZ220" s="76"/>
      <c r="CA220" s="76"/>
      <c r="CB220" s="76"/>
      <c r="CC220" s="76"/>
      <c r="CD220" s="76"/>
      <c r="CE220" s="76"/>
      <c r="CF220" s="76"/>
      <c r="CG220" s="76"/>
      <c r="CH220" s="76"/>
      <c r="CI220" s="76"/>
      <c r="CJ220" s="76"/>
      <c r="CK220" s="76"/>
      <c r="CL220" s="76"/>
      <c r="CM220" s="76"/>
      <c r="CN220" s="76"/>
      <c r="CO220" s="76"/>
      <c r="CP220" s="76"/>
      <c r="CQ220" s="76"/>
      <c r="CR220" s="76"/>
      <c r="CS220" s="76"/>
      <c r="CT220" s="76"/>
      <c r="CU220" s="76"/>
      <c r="CV220" s="76"/>
      <c r="CW220" s="76"/>
      <c r="CX220" s="76"/>
      <c r="CY220" s="76"/>
      <c r="CZ220" s="76"/>
      <c r="DA220" s="76"/>
      <c r="DB220" s="76"/>
      <c r="DC220" s="76"/>
      <c r="DD220" s="76"/>
      <c r="DE220" s="76"/>
      <c r="DF220" s="76"/>
      <c r="DG220" s="76"/>
      <c r="DH220" s="76"/>
      <c r="DI220" s="76"/>
      <c r="DJ220" s="76"/>
      <c r="DK220" s="76"/>
      <c r="DL220" s="76"/>
      <c r="DM220" s="76"/>
      <c r="DN220" s="76"/>
      <c r="DO220" s="77"/>
      <c r="DP220" s="77"/>
      <c r="DQ220" s="77"/>
      <c r="DR220" s="77"/>
      <c r="DS220" s="77"/>
      <c r="DT220" s="77"/>
      <c r="DU220" s="77"/>
      <c r="DV220" s="77"/>
      <c r="DW220" s="77"/>
      <c r="DX220" s="76"/>
      <c r="DY220" s="137"/>
      <c r="DZ220" s="76"/>
      <c r="EA220" s="137"/>
      <c r="EB220" s="76"/>
      <c r="EC220" s="137"/>
      <c r="ED220" s="76"/>
      <c r="EE220" s="137"/>
      <c r="EF220" s="76"/>
    </row>
    <row r="221" spans="1:136" x14ac:dyDescent="0.2">
      <c r="B221" s="158"/>
      <c r="C221" s="158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142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76"/>
      <c r="BK221" s="76"/>
      <c r="BL221" s="76"/>
      <c r="BM221" s="76"/>
      <c r="BN221" s="76"/>
      <c r="BO221" s="76"/>
      <c r="BP221" s="76"/>
      <c r="BQ221" s="76"/>
      <c r="BR221" s="76"/>
      <c r="BS221" s="76"/>
      <c r="BU221" s="76"/>
      <c r="BW221" s="76"/>
      <c r="BX221" s="76"/>
      <c r="BY221" s="76"/>
      <c r="BZ221" s="76"/>
      <c r="CA221" s="76"/>
      <c r="CB221" s="76"/>
      <c r="CC221" s="76"/>
      <c r="CD221" s="76"/>
      <c r="CE221" s="76"/>
      <c r="CF221" s="76"/>
      <c r="CG221" s="76"/>
      <c r="CH221" s="76"/>
      <c r="CI221" s="76"/>
      <c r="CJ221" s="76"/>
      <c r="CK221" s="76"/>
      <c r="CL221" s="76"/>
      <c r="CM221" s="76"/>
      <c r="CN221" s="76"/>
      <c r="CO221" s="76"/>
      <c r="CP221" s="76"/>
      <c r="CQ221" s="76"/>
      <c r="CR221" s="76"/>
      <c r="CS221" s="76"/>
      <c r="CT221" s="76"/>
      <c r="CU221" s="76"/>
      <c r="CV221" s="76"/>
      <c r="CW221" s="76"/>
      <c r="CX221" s="76"/>
      <c r="CY221" s="76"/>
      <c r="CZ221" s="76"/>
      <c r="DA221" s="76"/>
      <c r="DB221" s="76"/>
      <c r="DC221" s="76"/>
      <c r="DD221" s="76"/>
      <c r="DE221" s="76"/>
      <c r="DF221" s="76"/>
      <c r="DG221" s="76"/>
      <c r="DH221" s="76"/>
      <c r="DI221" s="76"/>
      <c r="DJ221" s="76"/>
      <c r="DK221" s="76"/>
      <c r="DL221" s="76"/>
      <c r="DM221" s="76"/>
      <c r="DN221" s="76"/>
      <c r="DO221" s="77"/>
      <c r="DP221" s="77"/>
      <c r="DQ221" s="77"/>
      <c r="DR221" s="77"/>
      <c r="DS221" s="77"/>
      <c r="DT221" s="77"/>
      <c r="DU221" s="77"/>
      <c r="DV221" s="77"/>
      <c r="DW221" s="77"/>
      <c r="DX221" s="76"/>
      <c r="DY221" s="137"/>
      <c r="DZ221" s="76"/>
      <c r="EA221" s="137"/>
      <c r="EB221" s="76"/>
      <c r="EC221" s="137"/>
      <c r="ED221" s="76"/>
      <c r="EE221" s="137"/>
      <c r="EF221" s="76"/>
    </row>
    <row r="222" spans="1:136" x14ac:dyDescent="0.2">
      <c r="B222" s="158"/>
      <c r="C222" s="158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142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6"/>
      <c r="AW222" s="76"/>
      <c r="AX222" s="76"/>
      <c r="AY222" s="76"/>
      <c r="AZ222" s="76"/>
      <c r="BA222" s="76"/>
      <c r="BB222" s="76"/>
      <c r="BC222" s="76"/>
      <c r="BD222" s="76"/>
      <c r="BE222" s="76"/>
      <c r="BF222" s="76"/>
      <c r="BG222" s="76"/>
      <c r="BH222" s="76"/>
      <c r="BI222" s="76"/>
      <c r="BJ222" s="76"/>
      <c r="BK222" s="76"/>
      <c r="BL222" s="76"/>
      <c r="BM222" s="76"/>
      <c r="BN222" s="76"/>
      <c r="BO222" s="76"/>
      <c r="BP222" s="76"/>
      <c r="BQ222" s="76"/>
      <c r="BR222" s="76"/>
      <c r="BS222" s="76"/>
      <c r="BU222" s="76"/>
      <c r="BW222" s="76"/>
      <c r="BX222" s="76"/>
      <c r="BY222" s="76"/>
      <c r="BZ222" s="76"/>
      <c r="CA222" s="76"/>
      <c r="CB222" s="76"/>
      <c r="CC222" s="76"/>
      <c r="CD222" s="76"/>
      <c r="CE222" s="76"/>
      <c r="CF222" s="76"/>
      <c r="CG222" s="76"/>
      <c r="CH222" s="76"/>
      <c r="CI222" s="76"/>
      <c r="CJ222" s="76"/>
      <c r="CK222" s="76"/>
      <c r="CL222" s="76"/>
      <c r="CM222" s="76"/>
      <c r="CN222" s="76"/>
      <c r="CO222" s="76"/>
      <c r="CP222" s="76"/>
      <c r="CQ222" s="76"/>
      <c r="CR222" s="76"/>
      <c r="CS222" s="76"/>
      <c r="CT222" s="76"/>
      <c r="CU222" s="76"/>
      <c r="CV222" s="76"/>
      <c r="CW222" s="76"/>
      <c r="CX222" s="76"/>
      <c r="CY222" s="76"/>
      <c r="CZ222" s="76"/>
      <c r="DA222" s="76"/>
      <c r="DB222" s="76"/>
      <c r="DC222" s="76"/>
      <c r="DD222" s="76"/>
      <c r="DE222" s="76"/>
      <c r="DF222" s="76"/>
      <c r="DG222" s="76"/>
      <c r="DH222" s="76"/>
      <c r="DI222" s="76"/>
      <c r="DJ222" s="76"/>
      <c r="DK222" s="76"/>
      <c r="DL222" s="76"/>
      <c r="DM222" s="76"/>
      <c r="DN222" s="76"/>
      <c r="DO222" s="77"/>
      <c r="DP222" s="77"/>
      <c r="DQ222" s="77"/>
      <c r="DR222" s="77"/>
      <c r="DS222" s="77"/>
      <c r="DT222" s="77"/>
      <c r="DU222" s="77"/>
      <c r="DV222" s="77"/>
      <c r="DW222" s="77"/>
      <c r="DX222" s="76"/>
      <c r="DY222" s="137"/>
      <c r="DZ222" s="76"/>
      <c r="EA222" s="137"/>
      <c r="EB222" s="76"/>
      <c r="EC222" s="137"/>
      <c r="ED222" s="76"/>
      <c r="EE222" s="137"/>
      <c r="EF222" s="76"/>
    </row>
    <row r="223" spans="1:136" x14ac:dyDescent="0.2">
      <c r="B223" s="158"/>
      <c r="C223" s="158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142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76"/>
      <c r="BI223" s="76"/>
      <c r="BJ223" s="76"/>
      <c r="BK223" s="76"/>
      <c r="BL223" s="76"/>
      <c r="BM223" s="76"/>
      <c r="BN223" s="76"/>
      <c r="BO223" s="76"/>
      <c r="BP223" s="76"/>
      <c r="BQ223" s="76"/>
      <c r="BR223" s="76"/>
      <c r="BS223" s="76"/>
      <c r="BU223" s="76"/>
      <c r="BW223" s="76"/>
      <c r="BX223" s="76"/>
      <c r="BY223" s="76"/>
      <c r="BZ223" s="76"/>
      <c r="CA223" s="76"/>
      <c r="CB223" s="76"/>
      <c r="CC223" s="76"/>
      <c r="CD223" s="76"/>
      <c r="CE223" s="76"/>
      <c r="CF223" s="76"/>
      <c r="CG223" s="76"/>
      <c r="CH223" s="76"/>
      <c r="CI223" s="76"/>
      <c r="CJ223" s="76"/>
      <c r="CK223" s="76"/>
      <c r="CL223" s="76"/>
      <c r="CM223" s="76"/>
      <c r="CN223" s="76"/>
      <c r="CO223" s="76"/>
      <c r="CP223" s="76"/>
      <c r="CQ223" s="76"/>
      <c r="CR223" s="76"/>
      <c r="CS223" s="76"/>
      <c r="CT223" s="76"/>
      <c r="CU223" s="76"/>
      <c r="CV223" s="76"/>
      <c r="CW223" s="76"/>
      <c r="CX223" s="76"/>
      <c r="CY223" s="76"/>
      <c r="CZ223" s="76"/>
      <c r="DA223" s="76"/>
      <c r="DB223" s="76"/>
      <c r="DC223" s="76"/>
      <c r="DD223" s="76"/>
      <c r="DE223" s="76"/>
      <c r="DF223" s="76"/>
      <c r="DG223" s="76"/>
      <c r="DH223" s="76"/>
      <c r="DI223" s="76"/>
      <c r="DJ223" s="76"/>
      <c r="DK223" s="76"/>
      <c r="DL223" s="76"/>
      <c r="DM223" s="76"/>
      <c r="DN223" s="76"/>
      <c r="DO223" s="77"/>
      <c r="DP223" s="77"/>
      <c r="DQ223" s="77"/>
      <c r="DR223" s="77"/>
      <c r="DS223" s="77"/>
      <c r="DT223" s="77"/>
      <c r="DU223" s="77"/>
      <c r="DV223" s="77"/>
      <c r="DW223" s="77"/>
      <c r="DX223" s="76"/>
      <c r="DY223" s="137"/>
      <c r="DZ223" s="76"/>
      <c r="EA223" s="137"/>
      <c r="EB223" s="76"/>
      <c r="EC223" s="137"/>
      <c r="ED223" s="76"/>
      <c r="EE223" s="137"/>
      <c r="EF223" s="76"/>
    </row>
    <row r="224" spans="1:136" x14ac:dyDescent="0.2">
      <c r="B224" s="158"/>
      <c r="C224" s="158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142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/>
      <c r="BJ224" s="76"/>
      <c r="BK224" s="76"/>
      <c r="BL224" s="76"/>
      <c r="BM224" s="76"/>
      <c r="BN224" s="76"/>
      <c r="BO224" s="76"/>
      <c r="BP224" s="76"/>
      <c r="BQ224" s="76"/>
      <c r="BR224" s="76"/>
      <c r="BS224" s="76"/>
      <c r="BU224" s="76"/>
      <c r="BW224" s="76"/>
      <c r="BX224" s="76"/>
      <c r="BY224" s="76"/>
      <c r="BZ224" s="76"/>
      <c r="CA224" s="76"/>
      <c r="CB224" s="76"/>
      <c r="CC224" s="76"/>
      <c r="CD224" s="76"/>
      <c r="CE224" s="76"/>
      <c r="CF224" s="76"/>
      <c r="CG224" s="76"/>
      <c r="CH224" s="76"/>
      <c r="CI224" s="76"/>
      <c r="CJ224" s="76"/>
      <c r="CK224" s="76"/>
      <c r="CL224" s="76"/>
      <c r="CM224" s="76"/>
      <c r="CN224" s="76"/>
      <c r="CO224" s="76"/>
      <c r="CP224" s="76"/>
      <c r="CQ224" s="76"/>
      <c r="CR224" s="76"/>
      <c r="CS224" s="76"/>
      <c r="CT224" s="76"/>
      <c r="CU224" s="76"/>
      <c r="CV224" s="76"/>
      <c r="CW224" s="76"/>
      <c r="CX224" s="76"/>
      <c r="CY224" s="76"/>
      <c r="CZ224" s="76"/>
      <c r="DA224" s="76"/>
      <c r="DB224" s="76"/>
      <c r="DC224" s="76"/>
      <c r="DD224" s="76"/>
      <c r="DE224" s="76"/>
      <c r="DF224" s="76"/>
      <c r="DG224" s="76"/>
      <c r="DH224" s="76"/>
      <c r="DI224" s="76"/>
      <c r="DJ224" s="76"/>
      <c r="DK224" s="76"/>
      <c r="DL224" s="76"/>
      <c r="DM224" s="76"/>
      <c r="DN224" s="76"/>
      <c r="DO224" s="77"/>
      <c r="DP224" s="77"/>
      <c r="DQ224" s="77"/>
      <c r="DR224" s="77"/>
      <c r="DS224" s="77"/>
      <c r="DT224" s="77"/>
      <c r="DU224" s="77"/>
      <c r="DV224" s="77"/>
      <c r="DW224" s="77"/>
      <c r="DX224" s="76"/>
      <c r="DY224" s="137"/>
      <c r="DZ224" s="76"/>
      <c r="EA224" s="137"/>
      <c r="EB224" s="76"/>
      <c r="EC224" s="137"/>
      <c r="ED224" s="76"/>
      <c r="EE224" s="137"/>
      <c r="EF224" s="76"/>
    </row>
    <row r="225" spans="1:136" x14ac:dyDescent="0.2">
      <c r="B225" s="158"/>
      <c r="C225" s="158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142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76"/>
      <c r="BJ225" s="76"/>
      <c r="BK225" s="76"/>
      <c r="BL225" s="76"/>
      <c r="BM225" s="76"/>
      <c r="BN225" s="76"/>
      <c r="BO225" s="76"/>
      <c r="BP225" s="76"/>
      <c r="BQ225" s="76"/>
      <c r="BR225" s="76"/>
      <c r="BS225" s="76"/>
      <c r="BU225" s="76"/>
      <c r="BW225" s="76"/>
      <c r="BX225" s="76"/>
      <c r="BY225" s="76"/>
      <c r="BZ225" s="76"/>
      <c r="CA225" s="76"/>
      <c r="CB225" s="76"/>
      <c r="CC225" s="76"/>
      <c r="CD225" s="76"/>
      <c r="CE225" s="76"/>
      <c r="CF225" s="76"/>
      <c r="CG225" s="76"/>
      <c r="CH225" s="76"/>
      <c r="CI225" s="76"/>
      <c r="CJ225" s="76"/>
      <c r="CK225" s="76"/>
      <c r="CL225" s="76"/>
      <c r="CM225" s="76"/>
      <c r="CN225" s="76"/>
      <c r="CO225" s="76"/>
      <c r="CP225" s="76"/>
      <c r="CQ225" s="76"/>
      <c r="CR225" s="76"/>
      <c r="CS225" s="76"/>
      <c r="CT225" s="76"/>
      <c r="CU225" s="76"/>
      <c r="CV225" s="76"/>
      <c r="CW225" s="76"/>
      <c r="CX225" s="76"/>
      <c r="CY225" s="76"/>
      <c r="CZ225" s="76"/>
      <c r="DA225" s="76"/>
      <c r="DB225" s="76"/>
      <c r="DC225" s="76"/>
      <c r="DD225" s="76"/>
      <c r="DE225" s="76"/>
      <c r="DF225" s="76"/>
      <c r="DG225" s="76"/>
      <c r="DH225" s="76"/>
      <c r="DI225" s="76"/>
      <c r="DJ225" s="76"/>
      <c r="DK225" s="76"/>
      <c r="DL225" s="76"/>
      <c r="DM225" s="76"/>
      <c r="DN225" s="76"/>
      <c r="DO225" s="77"/>
      <c r="DP225" s="77"/>
      <c r="DQ225" s="77"/>
      <c r="DR225" s="77"/>
      <c r="DS225" s="77"/>
      <c r="DT225" s="77"/>
      <c r="DU225" s="77"/>
      <c r="DV225" s="77"/>
      <c r="DW225" s="77"/>
      <c r="DX225" s="76"/>
      <c r="DY225" s="137"/>
      <c r="DZ225" s="76"/>
      <c r="EA225" s="137"/>
      <c r="EB225" s="76"/>
      <c r="EC225" s="137"/>
      <c r="ED225" s="76"/>
      <c r="EE225" s="137"/>
      <c r="EF225" s="76"/>
    </row>
    <row r="226" spans="1:136" x14ac:dyDescent="0.2">
      <c r="B226" s="158"/>
      <c r="C226" s="158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142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6"/>
      <c r="AW226" s="76"/>
      <c r="AX226" s="76"/>
      <c r="AY226" s="76"/>
      <c r="AZ226" s="76"/>
      <c r="BA226" s="76"/>
      <c r="BB226" s="76"/>
      <c r="BC226" s="76"/>
      <c r="BD226" s="76"/>
      <c r="BE226" s="76"/>
      <c r="BF226" s="76"/>
      <c r="BG226" s="76"/>
      <c r="BH226" s="76"/>
      <c r="BI226" s="76"/>
      <c r="BJ226" s="76"/>
      <c r="BK226" s="76"/>
      <c r="BL226" s="76"/>
      <c r="BM226" s="76"/>
      <c r="BN226" s="76"/>
      <c r="BO226" s="76"/>
      <c r="BP226" s="76"/>
      <c r="BQ226" s="76"/>
      <c r="BR226" s="76"/>
      <c r="BS226" s="76"/>
      <c r="BU226" s="76"/>
      <c r="BW226" s="76"/>
      <c r="BX226" s="76"/>
      <c r="BY226" s="76"/>
      <c r="BZ226" s="76"/>
      <c r="CA226" s="76"/>
      <c r="CB226" s="76"/>
      <c r="CC226" s="76"/>
      <c r="CD226" s="76"/>
      <c r="CE226" s="76"/>
      <c r="CF226" s="76"/>
      <c r="CG226" s="76"/>
      <c r="CH226" s="76"/>
      <c r="CI226" s="76"/>
      <c r="CJ226" s="76"/>
      <c r="CK226" s="76"/>
      <c r="CL226" s="76"/>
      <c r="CM226" s="76"/>
      <c r="CN226" s="76"/>
      <c r="CO226" s="76"/>
      <c r="CP226" s="76"/>
      <c r="CQ226" s="76"/>
      <c r="CR226" s="76"/>
      <c r="CS226" s="76"/>
      <c r="CT226" s="76"/>
      <c r="CU226" s="76"/>
      <c r="CV226" s="76"/>
      <c r="CW226" s="76"/>
      <c r="CX226" s="76"/>
      <c r="CY226" s="76"/>
      <c r="CZ226" s="76"/>
      <c r="DA226" s="76"/>
      <c r="DB226" s="76"/>
      <c r="DC226" s="76"/>
      <c r="DD226" s="76"/>
      <c r="DE226" s="76"/>
      <c r="DF226" s="76"/>
      <c r="DG226" s="76"/>
      <c r="DH226" s="76"/>
      <c r="DI226" s="76"/>
      <c r="DJ226" s="76"/>
      <c r="DK226" s="76"/>
      <c r="DL226" s="76"/>
      <c r="DM226" s="76"/>
      <c r="DN226" s="76"/>
      <c r="DO226" s="77"/>
      <c r="DP226" s="77"/>
      <c r="DQ226" s="77"/>
      <c r="DR226" s="77"/>
      <c r="DS226" s="77"/>
      <c r="DT226" s="77"/>
      <c r="DU226" s="77"/>
      <c r="DV226" s="77"/>
      <c r="DW226" s="77"/>
      <c r="DX226" s="76"/>
      <c r="DY226" s="137"/>
      <c r="DZ226" s="76"/>
      <c r="EA226" s="137"/>
      <c r="EB226" s="76"/>
      <c r="EC226" s="137"/>
      <c r="ED226" s="76"/>
      <c r="EE226" s="137"/>
      <c r="EF226" s="76"/>
    </row>
    <row r="227" spans="1:136" x14ac:dyDescent="0.2">
      <c r="A227" s="76"/>
      <c r="B227" s="158"/>
      <c r="C227" s="158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76"/>
      <c r="BJ227" s="76"/>
      <c r="BK227" s="76"/>
      <c r="BL227" s="76"/>
      <c r="BM227" s="76"/>
      <c r="BN227" s="76"/>
      <c r="BO227" s="76"/>
      <c r="BP227" s="76"/>
      <c r="BQ227" s="76"/>
      <c r="BR227" s="76"/>
      <c r="BS227" s="76"/>
      <c r="BU227" s="76"/>
      <c r="BW227" s="76"/>
      <c r="BX227" s="76"/>
      <c r="BY227" s="76"/>
      <c r="BZ227" s="76"/>
      <c r="CA227" s="76"/>
      <c r="CB227" s="76"/>
      <c r="CC227" s="76"/>
      <c r="CD227" s="76"/>
      <c r="CE227" s="76"/>
      <c r="CF227" s="76"/>
      <c r="CG227" s="76"/>
      <c r="CH227" s="76"/>
      <c r="CI227" s="76"/>
      <c r="CJ227" s="76"/>
      <c r="CK227" s="76"/>
      <c r="CL227" s="76"/>
      <c r="CM227" s="76"/>
      <c r="CN227" s="76"/>
      <c r="CO227" s="76"/>
      <c r="CP227" s="76"/>
      <c r="CQ227" s="76"/>
      <c r="CR227" s="76"/>
      <c r="CS227" s="76"/>
      <c r="CT227" s="76"/>
      <c r="CU227" s="76"/>
      <c r="CV227" s="76"/>
      <c r="CW227" s="76"/>
      <c r="CX227" s="76"/>
      <c r="CY227" s="76"/>
      <c r="CZ227" s="76"/>
      <c r="DA227" s="76"/>
      <c r="DB227" s="76"/>
      <c r="DC227" s="76"/>
      <c r="DD227" s="76"/>
      <c r="DE227" s="76"/>
      <c r="DF227" s="76"/>
      <c r="DG227" s="76"/>
      <c r="DH227" s="76"/>
      <c r="DI227" s="76"/>
      <c r="DJ227" s="76"/>
      <c r="DK227" s="76"/>
      <c r="DL227" s="76"/>
      <c r="DM227" s="76"/>
      <c r="DN227" s="76"/>
      <c r="DO227" s="77"/>
      <c r="DP227" s="77"/>
      <c r="DQ227" s="77"/>
      <c r="DR227" s="77"/>
      <c r="DS227" s="77"/>
      <c r="DT227" s="77"/>
      <c r="DU227" s="77"/>
      <c r="DV227" s="77"/>
      <c r="DW227" s="77"/>
      <c r="DX227" s="76"/>
      <c r="DY227" s="137"/>
      <c r="DZ227" s="76"/>
      <c r="EA227" s="137"/>
      <c r="EB227" s="76"/>
      <c r="EC227" s="137"/>
      <c r="ED227" s="76"/>
      <c r="EE227" s="137"/>
      <c r="EF227" s="76"/>
    </row>
    <row r="228" spans="1:136" x14ac:dyDescent="0.2">
      <c r="A228" s="76"/>
      <c r="B228" s="158"/>
      <c r="C228" s="158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  <c r="BB228" s="76"/>
      <c r="BC228" s="76"/>
      <c r="BD228" s="76"/>
      <c r="BE228" s="76"/>
      <c r="BF228" s="76"/>
      <c r="BG228" s="76"/>
      <c r="BH228" s="76"/>
      <c r="BI228" s="76"/>
      <c r="BJ228" s="76"/>
      <c r="BK228" s="76"/>
      <c r="BL228" s="76"/>
      <c r="BM228" s="76"/>
      <c r="BN228" s="76"/>
      <c r="BO228" s="76"/>
      <c r="BP228" s="76"/>
      <c r="BQ228" s="76"/>
      <c r="BR228" s="76"/>
      <c r="BS228" s="76"/>
      <c r="BU228" s="76"/>
      <c r="BW228" s="76"/>
      <c r="BX228" s="76"/>
      <c r="BY228" s="76"/>
      <c r="BZ228" s="76"/>
      <c r="CA228" s="76"/>
      <c r="CB228" s="76"/>
      <c r="CC228" s="76"/>
      <c r="CD228" s="76"/>
      <c r="CE228" s="76"/>
      <c r="CF228" s="76"/>
      <c r="CG228" s="76"/>
      <c r="CH228" s="76"/>
      <c r="CI228" s="76"/>
      <c r="CJ228" s="76"/>
      <c r="CK228" s="76"/>
      <c r="CL228" s="76"/>
      <c r="CM228" s="76"/>
      <c r="CN228" s="76"/>
      <c r="CO228" s="76"/>
      <c r="CP228" s="76"/>
      <c r="CQ228" s="76"/>
      <c r="CR228" s="76"/>
      <c r="CS228" s="76"/>
      <c r="CT228" s="76"/>
      <c r="CU228" s="76"/>
      <c r="CV228" s="76"/>
      <c r="CW228" s="76"/>
      <c r="CX228" s="76"/>
      <c r="CY228" s="76"/>
      <c r="CZ228" s="76"/>
      <c r="DA228" s="76"/>
      <c r="DB228" s="76"/>
      <c r="DC228" s="76"/>
      <c r="DD228" s="76"/>
      <c r="DE228" s="76"/>
      <c r="DF228" s="76"/>
      <c r="DG228" s="76"/>
      <c r="DH228" s="76"/>
      <c r="DI228" s="76"/>
      <c r="DJ228" s="76"/>
      <c r="DK228" s="76"/>
      <c r="DL228" s="76"/>
      <c r="DM228" s="76"/>
      <c r="DN228" s="76"/>
      <c r="DO228" s="77"/>
      <c r="DP228" s="77"/>
      <c r="DQ228" s="77"/>
      <c r="DR228" s="77"/>
      <c r="DS228" s="77"/>
      <c r="DT228" s="77"/>
      <c r="DU228" s="77"/>
      <c r="DV228" s="77"/>
      <c r="DW228" s="77"/>
      <c r="DX228" s="76"/>
      <c r="DY228" s="137"/>
      <c r="DZ228" s="76"/>
      <c r="EA228" s="137"/>
      <c r="EB228" s="76"/>
      <c r="EC228" s="137"/>
      <c r="ED228" s="76"/>
      <c r="EE228" s="137"/>
      <c r="EF228" s="76"/>
    </row>
    <row r="229" spans="1:136" x14ac:dyDescent="0.2">
      <c r="A229" s="76"/>
      <c r="B229" s="158"/>
      <c r="C229" s="158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76"/>
      <c r="BI229" s="76"/>
      <c r="BJ229" s="76"/>
      <c r="BK229" s="76"/>
      <c r="BL229" s="76"/>
      <c r="BM229" s="76"/>
      <c r="BN229" s="76"/>
      <c r="BO229" s="76"/>
      <c r="BP229" s="76"/>
      <c r="BQ229" s="76"/>
      <c r="BR229" s="76"/>
      <c r="BS229" s="76"/>
      <c r="BU229" s="76"/>
      <c r="BW229" s="76"/>
      <c r="BX229" s="76"/>
      <c r="BY229" s="76"/>
      <c r="BZ229" s="76"/>
      <c r="CA229" s="76"/>
      <c r="CB229" s="76"/>
      <c r="CC229" s="76"/>
      <c r="CD229" s="76"/>
      <c r="CE229" s="76"/>
      <c r="CF229" s="76"/>
      <c r="CG229" s="76"/>
      <c r="CH229" s="76"/>
      <c r="CI229" s="76"/>
      <c r="CJ229" s="76"/>
      <c r="CK229" s="76"/>
      <c r="CL229" s="76"/>
      <c r="CM229" s="76"/>
      <c r="CN229" s="76"/>
      <c r="CO229" s="76"/>
      <c r="CP229" s="76"/>
      <c r="CQ229" s="76"/>
      <c r="CR229" s="76"/>
      <c r="CS229" s="76"/>
      <c r="CT229" s="76"/>
      <c r="CU229" s="76"/>
      <c r="CV229" s="76"/>
      <c r="CW229" s="76"/>
      <c r="CX229" s="76"/>
      <c r="CY229" s="76"/>
      <c r="CZ229" s="76"/>
      <c r="DA229" s="76"/>
      <c r="DB229" s="76"/>
      <c r="DC229" s="76"/>
      <c r="DD229" s="76"/>
      <c r="DE229" s="76"/>
      <c r="DF229" s="76"/>
      <c r="DG229" s="76"/>
      <c r="DH229" s="76"/>
      <c r="DI229" s="76"/>
      <c r="DJ229" s="76"/>
      <c r="DK229" s="76"/>
      <c r="DL229" s="76"/>
      <c r="DM229" s="76"/>
      <c r="DN229" s="76"/>
      <c r="DO229" s="77"/>
      <c r="DP229" s="77"/>
      <c r="DQ229" s="77"/>
      <c r="DR229" s="77"/>
      <c r="DS229" s="77"/>
      <c r="DT229" s="77"/>
      <c r="DU229" s="77"/>
      <c r="DV229" s="77"/>
      <c r="DW229" s="77"/>
      <c r="DX229" s="76"/>
      <c r="DY229" s="137"/>
      <c r="DZ229" s="76"/>
      <c r="EA229" s="137"/>
      <c r="EB229" s="76"/>
      <c r="EC229" s="137"/>
      <c r="ED229" s="76"/>
      <c r="EE229" s="137"/>
      <c r="EF229" s="76"/>
    </row>
    <row r="230" spans="1:136" x14ac:dyDescent="0.2">
      <c r="B230" s="158"/>
      <c r="C230" s="158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/>
      <c r="BI230" s="76"/>
      <c r="BJ230" s="76"/>
      <c r="BK230" s="76"/>
      <c r="BL230" s="76"/>
      <c r="BM230" s="76"/>
      <c r="BN230" s="76"/>
      <c r="BO230" s="76"/>
      <c r="BP230" s="76"/>
      <c r="BQ230" s="76"/>
      <c r="BR230" s="76"/>
      <c r="BS230" s="76"/>
      <c r="BU230" s="76"/>
      <c r="BW230" s="76"/>
      <c r="BX230" s="76"/>
      <c r="BY230" s="76"/>
      <c r="BZ230" s="76"/>
      <c r="CA230" s="76"/>
      <c r="CB230" s="76"/>
      <c r="CC230" s="76"/>
      <c r="CD230" s="76"/>
      <c r="CE230" s="76"/>
      <c r="CF230" s="76"/>
      <c r="CG230" s="76"/>
      <c r="CH230" s="76"/>
      <c r="CI230" s="76"/>
      <c r="CJ230" s="76"/>
      <c r="CK230" s="76"/>
      <c r="CL230" s="76"/>
      <c r="CM230" s="76"/>
      <c r="CN230" s="76"/>
      <c r="CO230" s="76"/>
      <c r="CP230" s="76"/>
      <c r="CQ230" s="76"/>
      <c r="CR230" s="76"/>
      <c r="CS230" s="76"/>
      <c r="CT230" s="76"/>
      <c r="CU230" s="76"/>
      <c r="CV230" s="76"/>
      <c r="CW230" s="76"/>
      <c r="CX230" s="76"/>
      <c r="CY230" s="76"/>
      <c r="CZ230" s="76"/>
      <c r="DA230" s="76"/>
      <c r="DB230" s="76"/>
      <c r="DC230" s="76"/>
      <c r="DD230" s="76"/>
      <c r="DE230" s="76"/>
      <c r="DF230" s="76"/>
      <c r="DG230" s="76"/>
      <c r="DH230" s="76"/>
      <c r="DI230" s="76"/>
      <c r="DJ230" s="76"/>
      <c r="DK230" s="76"/>
      <c r="DL230" s="76"/>
      <c r="DM230" s="76"/>
      <c r="DN230" s="76"/>
      <c r="DO230" s="77"/>
      <c r="DP230" s="77"/>
      <c r="DQ230" s="77"/>
      <c r="DR230" s="77"/>
      <c r="DS230" s="77"/>
      <c r="DT230" s="77"/>
      <c r="DU230" s="77"/>
      <c r="DV230" s="77"/>
      <c r="DW230" s="77"/>
      <c r="DX230" s="76"/>
      <c r="DY230" s="137"/>
      <c r="DZ230" s="76"/>
      <c r="EA230" s="137"/>
      <c r="EB230" s="76"/>
      <c r="EC230" s="137"/>
      <c r="ED230" s="76"/>
      <c r="EE230" s="137"/>
      <c r="EF230" s="76"/>
    </row>
    <row r="231" spans="1:136" x14ac:dyDescent="0.2">
      <c r="B231" s="158"/>
      <c r="C231" s="158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  <c r="BJ231" s="76"/>
      <c r="BK231" s="76"/>
      <c r="BL231" s="76"/>
      <c r="BM231" s="76"/>
      <c r="BN231" s="76"/>
      <c r="BO231" s="76"/>
      <c r="BP231" s="76"/>
      <c r="BQ231" s="76"/>
      <c r="BR231" s="76"/>
      <c r="BS231" s="76"/>
      <c r="BU231" s="76"/>
      <c r="BW231" s="76"/>
      <c r="BX231" s="76"/>
      <c r="BY231" s="76"/>
      <c r="BZ231" s="76"/>
      <c r="CA231" s="76"/>
      <c r="CB231" s="76"/>
      <c r="CC231" s="76"/>
      <c r="CD231" s="76"/>
      <c r="CE231" s="76"/>
      <c r="CF231" s="76"/>
      <c r="CG231" s="76"/>
      <c r="CH231" s="76"/>
      <c r="CI231" s="76"/>
      <c r="CJ231" s="76"/>
      <c r="CK231" s="76"/>
      <c r="CL231" s="76"/>
      <c r="CM231" s="76"/>
      <c r="CN231" s="76"/>
      <c r="CO231" s="76"/>
      <c r="CP231" s="76"/>
      <c r="CQ231" s="76"/>
      <c r="CR231" s="76"/>
      <c r="CS231" s="76"/>
      <c r="CT231" s="76"/>
      <c r="CU231" s="76"/>
      <c r="CV231" s="76"/>
      <c r="CW231" s="76"/>
      <c r="CX231" s="76"/>
      <c r="CY231" s="76"/>
      <c r="CZ231" s="76"/>
      <c r="DA231" s="76"/>
      <c r="DB231" s="76"/>
      <c r="DC231" s="76"/>
      <c r="DD231" s="76"/>
      <c r="DE231" s="76"/>
      <c r="DF231" s="76"/>
      <c r="DG231" s="76"/>
      <c r="DH231" s="76"/>
      <c r="DI231" s="76"/>
      <c r="DJ231" s="76"/>
      <c r="DK231" s="76"/>
      <c r="DL231" s="76"/>
      <c r="DM231" s="76"/>
      <c r="DN231" s="76"/>
      <c r="DO231" s="77"/>
      <c r="DP231" s="77"/>
      <c r="DQ231" s="77"/>
      <c r="DR231" s="77"/>
      <c r="DS231" s="77"/>
      <c r="DT231" s="77"/>
      <c r="DU231" s="77"/>
      <c r="DV231" s="77"/>
      <c r="DW231" s="77"/>
      <c r="DX231" s="76"/>
      <c r="DY231" s="137"/>
      <c r="DZ231" s="76"/>
      <c r="EA231" s="137"/>
      <c r="EB231" s="76"/>
      <c r="EC231" s="137"/>
      <c r="ED231" s="76"/>
      <c r="EE231" s="137"/>
      <c r="EF231" s="76"/>
    </row>
    <row r="232" spans="1:136" ht="20" x14ac:dyDescent="0.2">
      <c r="B232" s="158"/>
      <c r="C232" s="158"/>
      <c r="D232" s="159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86"/>
      <c r="Q232" s="86"/>
      <c r="R232" s="86"/>
      <c r="S232" s="86"/>
      <c r="T232" s="8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  <c r="BB232" s="76"/>
      <c r="BC232" s="76"/>
      <c r="BD232" s="76"/>
      <c r="BE232" s="76"/>
      <c r="BF232" s="76"/>
      <c r="BG232" s="76"/>
      <c r="BH232" s="76"/>
      <c r="BI232" s="76"/>
      <c r="BJ232" s="76"/>
      <c r="BK232" s="76"/>
      <c r="BL232" s="76"/>
      <c r="BM232" s="76"/>
      <c r="BN232" s="76"/>
      <c r="BO232" s="76"/>
      <c r="BP232" s="76"/>
      <c r="BQ232" s="76"/>
      <c r="BR232" s="76"/>
      <c r="BS232" s="76"/>
      <c r="BU232" s="76"/>
      <c r="BW232" s="76"/>
      <c r="BX232" s="76"/>
      <c r="BY232" s="76"/>
      <c r="BZ232" s="76"/>
      <c r="CA232" s="76"/>
      <c r="CB232" s="76"/>
      <c r="CC232" s="76"/>
      <c r="CD232" s="76"/>
      <c r="CE232" s="76"/>
      <c r="CF232" s="76"/>
      <c r="CG232" s="76"/>
      <c r="CH232" s="76"/>
      <c r="CI232" s="76"/>
      <c r="CJ232" s="76"/>
      <c r="CK232" s="76"/>
      <c r="CL232" s="76"/>
      <c r="CM232" s="76"/>
      <c r="CN232" s="76"/>
      <c r="CO232" s="76"/>
      <c r="CP232" s="76"/>
      <c r="CQ232" s="76"/>
      <c r="CR232" s="76"/>
      <c r="CS232" s="76"/>
      <c r="CT232" s="76"/>
      <c r="CU232" s="76"/>
      <c r="CV232" s="76"/>
      <c r="CW232" s="76"/>
      <c r="CX232" s="76"/>
      <c r="CY232" s="76"/>
      <c r="CZ232" s="76"/>
      <c r="DA232" s="76"/>
      <c r="DB232" s="76"/>
      <c r="DC232" s="76"/>
      <c r="DD232" s="76"/>
      <c r="DE232" s="76"/>
      <c r="DF232" s="76"/>
      <c r="DG232" s="76"/>
      <c r="DH232" s="76"/>
      <c r="DI232" s="76"/>
      <c r="DJ232" s="76"/>
      <c r="DK232" s="76"/>
      <c r="DL232" s="76"/>
      <c r="DM232" s="76"/>
      <c r="DN232" s="76"/>
      <c r="DO232" s="77"/>
      <c r="DP232" s="77"/>
      <c r="DQ232" s="77"/>
      <c r="DR232" s="77"/>
      <c r="DS232" s="77"/>
      <c r="DT232" s="77"/>
      <c r="DU232" s="77"/>
      <c r="DV232" s="77"/>
      <c r="DW232" s="77"/>
      <c r="DX232" s="76"/>
      <c r="DY232" s="137"/>
      <c r="DZ232" s="76"/>
      <c r="EA232" s="137"/>
      <c r="EB232" s="76"/>
      <c r="EC232" s="137"/>
      <c r="ED232" s="76"/>
      <c r="EE232" s="137"/>
      <c r="EF232" s="76"/>
    </row>
    <row r="233" spans="1:136" x14ac:dyDescent="0.2">
      <c r="B233" s="158"/>
      <c r="C233" s="158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87"/>
      <c r="Q233" s="87"/>
      <c r="R233" s="87"/>
      <c r="S233" s="87"/>
      <c r="T233" s="87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  <c r="BB233" s="76"/>
      <c r="BC233" s="76"/>
      <c r="BD233" s="76"/>
      <c r="BE233" s="76"/>
      <c r="BF233" s="76"/>
      <c r="BG233" s="76"/>
      <c r="BH233" s="76"/>
      <c r="BI233" s="76"/>
      <c r="BJ233" s="76"/>
      <c r="BK233" s="76"/>
      <c r="BL233" s="76"/>
      <c r="BM233" s="76"/>
      <c r="BN233" s="76"/>
      <c r="BO233" s="76"/>
      <c r="BP233" s="76"/>
      <c r="BQ233" s="76"/>
      <c r="BR233" s="76"/>
      <c r="BS233" s="76"/>
      <c r="BU233" s="76"/>
      <c r="BW233" s="76"/>
      <c r="BX233" s="76"/>
      <c r="BY233" s="76"/>
      <c r="BZ233" s="76"/>
      <c r="CA233" s="76"/>
      <c r="CB233" s="76"/>
      <c r="CC233" s="76"/>
      <c r="CD233" s="76"/>
      <c r="CE233" s="76"/>
      <c r="CF233" s="76"/>
      <c r="CG233" s="76"/>
      <c r="CH233" s="76"/>
      <c r="CI233" s="76"/>
      <c r="CJ233" s="76"/>
      <c r="CK233" s="76"/>
      <c r="CL233" s="76"/>
      <c r="CM233" s="76"/>
      <c r="CN233" s="76"/>
      <c r="CO233" s="76"/>
      <c r="CP233" s="76"/>
      <c r="CQ233" s="76"/>
      <c r="CR233" s="76"/>
      <c r="CS233" s="76"/>
      <c r="CT233" s="76"/>
      <c r="CU233" s="76"/>
      <c r="CV233" s="76"/>
      <c r="CW233" s="76"/>
      <c r="CX233" s="76"/>
      <c r="CY233" s="76"/>
      <c r="CZ233" s="76"/>
      <c r="DA233" s="76"/>
      <c r="DB233" s="76"/>
      <c r="DC233" s="76"/>
      <c r="DD233" s="76"/>
      <c r="DE233" s="76"/>
      <c r="DF233" s="76"/>
      <c r="DG233" s="76"/>
      <c r="DH233" s="76"/>
      <c r="DI233" s="76"/>
      <c r="DJ233" s="76"/>
      <c r="DK233" s="76"/>
      <c r="DL233" s="76"/>
      <c r="DM233" s="76"/>
      <c r="DN233" s="76"/>
      <c r="DO233" s="77"/>
      <c r="DP233" s="77"/>
      <c r="DQ233" s="77"/>
      <c r="DR233" s="77"/>
      <c r="DS233" s="77"/>
      <c r="DT233" s="77"/>
      <c r="DU233" s="77"/>
      <c r="DV233" s="77"/>
      <c r="DW233" s="77"/>
      <c r="DX233" s="76"/>
      <c r="DY233" s="137"/>
      <c r="DZ233" s="76"/>
      <c r="EA233" s="137"/>
      <c r="EB233" s="76"/>
      <c r="EC233" s="137"/>
      <c r="ED233" s="76"/>
      <c r="EE233" s="137"/>
      <c r="EF233" s="76"/>
    </row>
    <row r="234" spans="1:136" x14ac:dyDescent="0.2">
      <c r="B234" s="158"/>
      <c r="C234" s="158"/>
      <c r="D234" s="161"/>
      <c r="E234" s="161"/>
      <c r="F234" s="161"/>
      <c r="G234" s="161"/>
      <c r="H234" s="161"/>
      <c r="I234" s="161"/>
      <c r="J234" s="161"/>
      <c r="K234" s="161"/>
      <c r="L234" s="161"/>
      <c r="M234" s="161"/>
      <c r="N234" s="161"/>
      <c r="O234" s="161"/>
      <c r="P234" s="137"/>
      <c r="Q234" s="137"/>
      <c r="R234" s="137"/>
      <c r="S234" s="137"/>
      <c r="T234" s="137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76"/>
      <c r="BH234" s="76"/>
      <c r="BI234" s="76"/>
      <c r="BJ234" s="76"/>
      <c r="BK234" s="76"/>
      <c r="BL234" s="76"/>
      <c r="BM234" s="76"/>
      <c r="BN234" s="76"/>
      <c r="BO234" s="76"/>
      <c r="BP234" s="76"/>
      <c r="BQ234" s="76"/>
      <c r="BR234" s="76"/>
      <c r="BS234" s="76"/>
      <c r="BU234" s="76"/>
      <c r="BW234" s="76"/>
      <c r="BX234" s="76"/>
      <c r="BY234" s="76"/>
      <c r="BZ234" s="76"/>
      <c r="CA234" s="76"/>
      <c r="CB234" s="76"/>
      <c r="CC234" s="76"/>
      <c r="CD234" s="76"/>
      <c r="CE234" s="76"/>
      <c r="CF234" s="76"/>
      <c r="CG234" s="76"/>
      <c r="CH234" s="76"/>
      <c r="CI234" s="76"/>
      <c r="CJ234" s="76"/>
      <c r="CK234" s="76"/>
      <c r="CL234" s="76"/>
      <c r="CM234" s="76"/>
      <c r="CN234" s="76"/>
      <c r="CO234" s="76"/>
      <c r="CP234" s="76"/>
      <c r="CQ234" s="76"/>
      <c r="CR234" s="76"/>
      <c r="CS234" s="76"/>
      <c r="CT234" s="76"/>
      <c r="CU234" s="76"/>
      <c r="CV234" s="76"/>
      <c r="CW234" s="76"/>
      <c r="CX234" s="76"/>
      <c r="CY234" s="76"/>
      <c r="CZ234" s="76"/>
      <c r="DA234" s="76"/>
      <c r="DB234" s="76"/>
      <c r="DC234" s="76"/>
      <c r="DD234" s="76"/>
      <c r="DE234" s="76"/>
      <c r="DF234" s="76"/>
      <c r="DG234" s="76"/>
      <c r="DH234" s="76"/>
      <c r="DI234" s="76"/>
      <c r="DJ234" s="76"/>
      <c r="DK234" s="76"/>
      <c r="DL234" s="76"/>
      <c r="DM234" s="76"/>
      <c r="DN234" s="76"/>
      <c r="DO234" s="77"/>
      <c r="DP234" s="77"/>
      <c r="DQ234" s="77"/>
      <c r="DR234" s="77"/>
      <c r="DS234" s="77"/>
      <c r="DT234" s="77"/>
      <c r="DU234" s="77"/>
      <c r="DV234" s="77"/>
      <c r="DW234" s="77"/>
      <c r="DX234" s="76"/>
      <c r="DY234" s="137"/>
      <c r="DZ234" s="76"/>
      <c r="EA234" s="137"/>
      <c r="EB234" s="76"/>
      <c r="EC234" s="137"/>
      <c r="ED234" s="76"/>
      <c r="EE234" s="137"/>
      <c r="EF234" s="76"/>
    </row>
    <row r="235" spans="1:136" ht="20" x14ac:dyDescent="0.2">
      <c r="B235" s="158"/>
      <c r="C235" s="158"/>
      <c r="D235" s="159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44"/>
      <c r="Q235" s="86"/>
      <c r="R235" s="86"/>
      <c r="S235" s="86"/>
      <c r="T235" s="8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AX235" s="76"/>
      <c r="AY235" s="76"/>
      <c r="AZ235" s="76"/>
      <c r="BA235" s="76"/>
      <c r="BB235" s="76"/>
      <c r="BC235" s="76"/>
      <c r="BD235" s="76"/>
      <c r="BE235" s="76"/>
      <c r="BF235" s="76"/>
      <c r="BG235" s="76"/>
      <c r="BH235" s="76"/>
      <c r="BI235" s="76"/>
      <c r="BJ235" s="76"/>
      <c r="BK235" s="76"/>
      <c r="BL235" s="76"/>
      <c r="BM235" s="76"/>
      <c r="BN235" s="76"/>
      <c r="BO235" s="76"/>
      <c r="BP235" s="76"/>
      <c r="BQ235" s="76"/>
      <c r="BR235" s="76"/>
      <c r="BS235" s="76"/>
      <c r="BU235" s="76"/>
      <c r="BW235" s="76"/>
      <c r="BX235" s="76"/>
      <c r="BY235" s="76"/>
      <c r="BZ235" s="76"/>
      <c r="CA235" s="76"/>
      <c r="CB235" s="76"/>
      <c r="CC235" s="76"/>
      <c r="CD235" s="76"/>
      <c r="CE235" s="76"/>
      <c r="CF235" s="76"/>
      <c r="CG235" s="76"/>
      <c r="CH235" s="76"/>
      <c r="CI235" s="76"/>
      <c r="CJ235" s="76"/>
      <c r="CK235" s="76"/>
      <c r="CL235" s="76"/>
      <c r="CM235" s="76"/>
      <c r="CN235" s="76"/>
      <c r="CO235" s="76"/>
      <c r="CP235" s="76"/>
      <c r="CQ235" s="76"/>
      <c r="CR235" s="76"/>
      <c r="CS235" s="76"/>
      <c r="CT235" s="76"/>
      <c r="CU235" s="76"/>
      <c r="CV235" s="76"/>
      <c r="CW235" s="76"/>
      <c r="CX235" s="76"/>
      <c r="CY235" s="76"/>
      <c r="CZ235" s="76"/>
      <c r="DA235" s="76"/>
      <c r="DB235" s="76"/>
      <c r="DC235" s="76"/>
      <c r="DD235" s="76"/>
      <c r="DE235" s="76"/>
      <c r="DF235" s="76"/>
      <c r="DG235" s="76"/>
      <c r="DH235" s="76"/>
      <c r="DI235" s="76"/>
      <c r="DJ235" s="76"/>
      <c r="DK235" s="76"/>
      <c r="DL235" s="76"/>
      <c r="DM235" s="76"/>
      <c r="DN235" s="76"/>
      <c r="DO235" s="77"/>
      <c r="DP235" s="77"/>
      <c r="DQ235" s="77"/>
      <c r="DR235" s="77"/>
      <c r="DS235" s="77"/>
      <c r="DT235" s="77"/>
      <c r="DU235" s="77"/>
      <c r="DV235" s="77"/>
      <c r="DW235" s="77"/>
      <c r="DX235" s="76"/>
      <c r="DY235" s="137"/>
      <c r="DZ235" s="76"/>
      <c r="EA235" s="137"/>
      <c r="EB235" s="76"/>
      <c r="EC235" s="137"/>
      <c r="ED235" s="76"/>
      <c r="EE235" s="137"/>
      <c r="EF235" s="76"/>
    </row>
    <row r="236" spans="1:136" x14ac:dyDescent="0.2">
      <c r="B236" s="158"/>
      <c r="C236" s="158"/>
      <c r="D236" s="158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76"/>
      <c r="AX236" s="76"/>
      <c r="AY236" s="76"/>
      <c r="AZ236" s="76"/>
      <c r="BA236" s="76"/>
      <c r="BB236" s="76"/>
      <c r="BC236" s="76"/>
      <c r="BD236" s="76"/>
      <c r="BE236" s="76"/>
      <c r="BF236" s="76"/>
      <c r="BG236" s="76"/>
      <c r="BH236" s="76"/>
      <c r="BI236" s="76"/>
      <c r="BJ236" s="76"/>
      <c r="BK236" s="76"/>
      <c r="BL236" s="76"/>
      <c r="BM236" s="76"/>
      <c r="BN236" s="76"/>
      <c r="BO236" s="76"/>
      <c r="BP236" s="76"/>
      <c r="BQ236" s="76"/>
      <c r="BR236" s="76"/>
      <c r="BS236" s="76"/>
      <c r="BU236" s="76"/>
      <c r="BW236" s="76"/>
      <c r="BX236" s="76"/>
      <c r="BY236" s="76"/>
      <c r="BZ236" s="76"/>
      <c r="CA236" s="76"/>
      <c r="CB236" s="76"/>
      <c r="CC236" s="76"/>
      <c r="CD236" s="76"/>
      <c r="CE236" s="76"/>
      <c r="CF236" s="76"/>
      <c r="CG236" s="76"/>
      <c r="CH236" s="76"/>
      <c r="CI236" s="76"/>
      <c r="CJ236" s="76"/>
      <c r="CK236" s="76"/>
      <c r="CL236" s="76"/>
      <c r="CM236" s="76"/>
      <c r="CN236" s="76"/>
      <c r="CO236" s="76"/>
      <c r="CP236" s="76"/>
      <c r="CQ236" s="76"/>
      <c r="CR236" s="76"/>
      <c r="CS236" s="76"/>
      <c r="CT236" s="76"/>
      <c r="CU236" s="76"/>
      <c r="CV236" s="76"/>
      <c r="CW236" s="76"/>
      <c r="CX236" s="76"/>
      <c r="CY236" s="76"/>
      <c r="CZ236" s="76"/>
      <c r="DA236" s="76"/>
      <c r="DB236" s="76"/>
      <c r="DC236" s="76"/>
      <c r="DD236" s="76"/>
      <c r="DE236" s="76"/>
      <c r="DF236" s="76"/>
      <c r="DG236" s="76"/>
      <c r="DH236" s="76"/>
      <c r="DI236" s="76"/>
      <c r="DJ236" s="76"/>
      <c r="DK236" s="76"/>
      <c r="DL236" s="76"/>
      <c r="DM236" s="76"/>
      <c r="DN236" s="76"/>
      <c r="DO236" s="77"/>
      <c r="DP236" s="77"/>
      <c r="DQ236" s="77"/>
      <c r="DR236" s="77"/>
      <c r="DS236" s="77"/>
      <c r="DT236" s="77"/>
      <c r="DU236" s="77"/>
      <c r="DV236" s="77"/>
      <c r="DW236" s="77"/>
      <c r="DX236" s="76"/>
      <c r="DY236" s="137"/>
      <c r="DZ236" s="76"/>
      <c r="EA236" s="137"/>
      <c r="EB236" s="76"/>
      <c r="EC236" s="137"/>
      <c r="ED236" s="76"/>
      <c r="EE236" s="137"/>
      <c r="EF236" s="76"/>
    </row>
    <row r="237" spans="1:136" ht="20" x14ac:dyDescent="0.2">
      <c r="B237" s="158"/>
      <c r="C237" s="158"/>
      <c r="D237" s="158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138"/>
      <c r="AC237" s="138"/>
      <c r="AD237" s="138"/>
      <c r="AE237" s="138"/>
      <c r="AF237" s="86"/>
      <c r="AG237" s="8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AX237" s="76"/>
      <c r="AY237" s="76"/>
      <c r="AZ237" s="76"/>
      <c r="BA237" s="76"/>
      <c r="BB237" s="76"/>
      <c r="BC237" s="76"/>
      <c r="BD237" s="76"/>
      <c r="BE237" s="76"/>
      <c r="BF237" s="76"/>
      <c r="BG237" s="76"/>
      <c r="BH237" s="76"/>
      <c r="BI237" s="76"/>
      <c r="BJ237" s="76"/>
      <c r="BK237" s="76"/>
      <c r="BL237" s="76"/>
      <c r="BM237" s="76"/>
      <c r="BN237" s="76"/>
      <c r="BO237" s="76"/>
      <c r="BP237" s="76"/>
      <c r="BQ237" s="76"/>
      <c r="BR237" s="76"/>
      <c r="BS237" s="76"/>
      <c r="BU237" s="76"/>
      <c r="BW237" s="76"/>
      <c r="BX237" s="76"/>
      <c r="BY237" s="76"/>
      <c r="BZ237" s="76"/>
      <c r="CA237" s="76"/>
      <c r="CB237" s="76"/>
      <c r="CC237" s="76"/>
      <c r="CD237" s="76"/>
      <c r="CE237" s="76"/>
      <c r="CF237" s="76"/>
      <c r="CG237" s="76"/>
      <c r="CH237" s="76"/>
      <c r="CI237" s="76"/>
      <c r="CJ237" s="76"/>
      <c r="CK237" s="76"/>
      <c r="CL237" s="76"/>
      <c r="CM237" s="76"/>
      <c r="CN237" s="76"/>
      <c r="CO237" s="76"/>
      <c r="CP237" s="76"/>
      <c r="CQ237" s="76"/>
      <c r="CR237" s="76"/>
      <c r="CS237" s="76"/>
      <c r="CT237" s="76"/>
      <c r="CU237" s="76"/>
      <c r="CV237" s="76"/>
      <c r="CW237" s="76"/>
      <c r="CX237" s="76"/>
      <c r="CY237" s="76"/>
      <c r="CZ237" s="76"/>
      <c r="DA237" s="76"/>
      <c r="DB237" s="76"/>
      <c r="DC237" s="76"/>
      <c r="DD237" s="76"/>
      <c r="DE237" s="76"/>
      <c r="DF237" s="76"/>
      <c r="DG237" s="76"/>
      <c r="DH237" s="76"/>
      <c r="DI237" s="76"/>
      <c r="DJ237" s="76"/>
      <c r="DK237" s="76"/>
      <c r="DL237" s="76"/>
      <c r="DM237" s="76"/>
      <c r="DN237" s="76"/>
      <c r="DO237" s="77"/>
      <c r="DP237" s="77"/>
      <c r="DQ237" s="77"/>
      <c r="DR237" s="77"/>
      <c r="DS237" s="77"/>
      <c r="DT237" s="77"/>
      <c r="DU237" s="77"/>
      <c r="DV237" s="77"/>
      <c r="DW237" s="77"/>
      <c r="DX237" s="76"/>
      <c r="DY237" s="137"/>
      <c r="DZ237" s="76"/>
      <c r="EA237" s="137"/>
      <c r="EB237" s="76"/>
      <c r="EC237" s="137"/>
      <c r="ED237" s="76"/>
      <c r="EE237" s="137"/>
      <c r="EF237" s="76"/>
    </row>
    <row r="238" spans="1:136" x14ac:dyDescent="0.2">
      <c r="B238" s="158"/>
      <c r="C238" s="158"/>
      <c r="D238" s="158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42"/>
      <c r="Q238" s="142"/>
      <c r="T238" s="76"/>
      <c r="U238" s="76"/>
      <c r="V238" s="76"/>
      <c r="W238" s="76"/>
      <c r="X238" s="76"/>
      <c r="Y238" s="76"/>
      <c r="Z238" s="76"/>
      <c r="AA238" s="76"/>
      <c r="AB238" s="139"/>
      <c r="AC238" s="139"/>
      <c r="AD238" s="139"/>
      <c r="AE238" s="139"/>
      <c r="AF238" s="87"/>
      <c r="AG238" s="87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AX238" s="76"/>
      <c r="AY238" s="76"/>
      <c r="AZ238" s="76"/>
      <c r="BA238" s="76"/>
      <c r="BB238" s="76"/>
      <c r="BC238" s="76"/>
      <c r="BD238" s="76"/>
      <c r="BE238" s="76"/>
      <c r="BF238" s="76"/>
      <c r="BG238" s="76"/>
      <c r="BH238" s="76"/>
      <c r="BI238" s="76"/>
      <c r="BJ238" s="76"/>
      <c r="BK238" s="76"/>
      <c r="BL238" s="76"/>
      <c r="BM238" s="76"/>
      <c r="BN238" s="76"/>
      <c r="BO238" s="76"/>
      <c r="BP238" s="76"/>
      <c r="BQ238" s="76"/>
      <c r="BR238" s="76"/>
      <c r="BS238" s="76"/>
      <c r="BU238" s="76"/>
      <c r="BW238" s="76"/>
      <c r="BX238" s="76"/>
      <c r="BY238" s="76"/>
      <c r="BZ238" s="76"/>
      <c r="CA238" s="76"/>
      <c r="CB238" s="76"/>
      <c r="CC238" s="76"/>
      <c r="CD238" s="76"/>
      <c r="CE238" s="76"/>
      <c r="CF238" s="76"/>
      <c r="CG238" s="76"/>
      <c r="CH238" s="76"/>
      <c r="CI238" s="76"/>
      <c r="CJ238" s="76"/>
      <c r="CK238" s="76"/>
      <c r="CL238" s="76"/>
      <c r="CM238" s="76"/>
      <c r="CN238" s="76"/>
      <c r="CO238" s="76"/>
      <c r="CP238" s="76"/>
      <c r="CQ238" s="76"/>
      <c r="CR238" s="76"/>
      <c r="CS238" s="76"/>
      <c r="CT238" s="76"/>
      <c r="CU238" s="76"/>
      <c r="CV238" s="76"/>
      <c r="CW238" s="76"/>
      <c r="CX238" s="76"/>
      <c r="CY238" s="76"/>
      <c r="CZ238" s="76"/>
      <c r="DA238" s="76"/>
      <c r="DB238" s="76"/>
      <c r="DC238" s="76"/>
      <c r="DD238" s="76"/>
      <c r="DE238" s="76"/>
      <c r="DF238" s="76"/>
      <c r="DG238" s="76"/>
      <c r="DH238" s="76"/>
      <c r="DI238" s="76"/>
      <c r="DJ238" s="76"/>
      <c r="DK238" s="76"/>
      <c r="DL238" s="76"/>
      <c r="DM238" s="76"/>
      <c r="DN238" s="76"/>
      <c r="DO238" s="77"/>
      <c r="DP238" s="77"/>
      <c r="DQ238" s="77"/>
      <c r="DR238" s="77"/>
      <c r="DS238" s="77"/>
      <c r="DT238" s="77"/>
      <c r="DU238" s="77"/>
      <c r="DV238" s="77"/>
      <c r="DW238" s="77"/>
      <c r="DX238" s="76"/>
      <c r="DY238" s="137"/>
      <c r="DZ238" s="76"/>
      <c r="EA238" s="137"/>
      <c r="EB238" s="76"/>
      <c r="EC238" s="137"/>
      <c r="ED238" s="76"/>
      <c r="EE238" s="137"/>
      <c r="EF238" s="76"/>
    </row>
    <row r="239" spans="1:136" ht="20" x14ac:dyDescent="0.2">
      <c r="B239" s="158"/>
      <c r="C239" s="158"/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42"/>
      <c r="Q239" s="142"/>
      <c r="T239" s="76"/>
      <c r="U239" s="76"/>
      <c r="V239" s="76"/>
      <c r="W239" s="76"/>
      <c r="X239" s="76"/>
      <c r="Y239" s="76"/>
      <c r="Z239" s="76"/>
      <c r="AA239" s="76"/>
      <c r="AB239" s="138"/>
      <c r="AC239" s="138"/>
      <c r="AD239" s="138"/>
      <c r="AE239" s="138"/>
      <c r="AF239" s="86"/>
      <c r="AG239" s="8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  <c r="AV239" s="76"/>
      <c r="AW239" s="76"/>
      <c r="AX239" s="76"/>
      <c r="AY239" s="76"/>
      <c r="AZ239" s="76"/>
      <c r="BA239" s="76"/>
      <c r="BB239" s="76"/>
      <c r="BC239" s="76"/>
      <c r="BD239" s="76"/>
      <c r="BE239" s="76"/>
      <c r="BF239" s="76"/>
      <c r="BG239" s="76"/>
      <c r="BH239" s="76"/>
      <c r="BI239" s="76"/>
      <c r="BJ239" s="76"/>
      <c r="BK239" s="76"/>
      <c r="BL239" s="76"/>
      <c r="BM239" s="76"/>
      <c r="BN239" s="76"/>
      <c r="BO239" s="76"/>
      <c r="BP239" s="76"/>
      <c r="BQ239" s="76"/>
      <c r="BR239" s="76"/>
      <c r="BS239" s="76"/>
      <c r="BU239" s="76"/>
      <c r="BW239" s="76"/>
      <c r="BX239" s="76"/>
      <c r="BY239" s="76"/>
      <c r="BZ239" s="76"/>
      <c r="CA239" s="76"/>
      <c r="CB239" s="76"/>
      <c r="CC239" s="76"/>
      <c r="CD239" s="76"/>
      <c r="CE239" s="76"/>
      <c r="CF239" s="76"/>
      <c r="CG239" s="76"/>
      <c r="CH239" s="76"/>
      <c r="CI239" s="76"/>
      <c r="CJ239" s="76"/>
      <c r="CK239" s="76"/>
      <c r="CL239" s="76"/>
      <c r="CM239" s="76"/>
      <c r="CN239" s="76"/>
      <c r="CO239" s="76"/>
      <c r="CP239" s="76"/>
      <c r="CQ239" s="76"/>
      <c r="CR239" s="76"/>
      <c r="CS239" s="76"/>
      <c r="CT239" s="76"/>
      <c r="CU239" s="76"/>
      <c r="CV239" s="76"/>
      <c r="CW239" s="76"/>
      <c r="CX239" s="76"/>
      <c r="CY239" s="76"/>
      <c r="CZ239" s="76"/>
      <c r="DA239" s="76"/>
      <c r="DB239" s="76"/>
      <c r="DC239" s="76"/>
      <c r="DD239" s="76"/>
      <c r="DE239" s="76"/>
      <c r="DF239" s="76"/>
      <c r="DG239" s="76"/>
      <c r="DH239" s="76"/>
      <c r="DI239" s="76"/>
      <c r="DJ239" s="76"/>
      <c r="DK239" s="76"/>
      <c r="DL239" s="76"/>
      <c r="DM239" s="76"/>
      <c r="DN239" s="76"/>
      <c r="DO239" s="77"/>
      <c r="DP239" s="77"/>
      <c r="DQ239" s="77"/>
      <c r="DR239" s="77"/>
      <c r="DS239" s="77"/>
      <c r="DT239" s="77"/>
      <c r="DU239" s="77"/>
      <c r="DV239" s="77"/>
      <c r="DW239" s="77"/>
      <c r="DX239" s="76"/>
      <c r="DY239" s="137"/>
      <c r="DZ239" s="76"/>
      <c r="EA239" s="137"/>
      <c r="EB239" s="76"/>
      <c r="EC239" s="137"/>
      <c r="ED239" s="76"/>
      <c r="EE239" s="137"/>
      <c r="EF239" s="76"/>
    </row>
    <row r="240" spans="1:136" x14ac:dyDescent="0.2">
      <c r="B240" s="158"/>
      <c r="C240" s="158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42"/>
      <c r="Q240" s="142"/>
      <c r="T240" s="76"/>
      <c r="U240" s="76"/>
      <c r="V240" s="76"/>
      <c r="W240" s="76"/>
      <c r="X240" s="76"/>
      <c r="Y240" s="76"/>
      <c r="Z240" s="76"/>
      <c r="AA240" s="76"/>
      <c r="AB240" s="137"/>
      <c r="AC240" s="137"/>
      <c r="AD240" s="137"/>
      <c r="AE240" s="137"/>
      <c r="AF240" s="137"/>
      <c r="AG240" s="137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  <c r="AV240" s="76"/>
      <c r="AW240" s="76"/>
      <c r="AX240" s="76"/>
      <c r="AY240" s="76"/>
      <c r="AZ240" s="76"/>
      <c r="BA240" s="76"/>
      <c r="BB240" s="76"/>
      <c r="BC240" s="76"/>
      <c r="BD240" s="76"/>
      <c r="BE240" s="76"/>
      <c r="BF240" s="76"/>
      <c r="BG240" s="76"/>
      <c r="BH240" s="76"/>
      <c r="BI240" s="76"/>
      <c r="BJ240" s="76"/>
      <c r="BK240" s="76"/>
      <c r="BL240" s="76"/>
      <c r="BM240" s="76"/>
      <c r="BN240" s="76"/>
      <c r="BO240" s="76"/>
      <c r="BP240" s="76"/>
      <c r="BQ240" s="76"/>
      <c r="BR240" s="76"/>
      <c r="BS240" s="76"/>
      <c r="BU240" s="76"/>
      <c r="BW240" s="76"/>
      <c r="BX240" s="76"/>
      <c r="BY240" s="76"/>
      <c r="BZ240" s="76"/>
      <c r="CA240" s="76"/>
      <c r="CB240" s="76"/>
      <c r="CC240" s="76"/>
      <c r="CD240" s="76"/>
      <c r="CE240" s="76"/>
      <c r="CF240" s="76"/>
      <c r="CG240" s="76"/>
      <c r="CH240" s="76"/>
      <c r="CI240" s="76"/>
      <c r="CJ240" s="76"/>
      <c r="CK240" s="76"/>
      <c r="CL240" s="76"/>
      <c r="CM240" s="76"/>
      <c r="CN240" s="76"/>
      <c r="CO240" s="76"/>
      <c r="CP240" s="76"/>
      <c r="CQ240" s="76"/>
      <c r="CR240" s="76"/>
      <c r="CS240" s="76"/>
      <c r="CT240" s="76"/>
      <c r="CU240" s="76"/>
      <c r="CV240" s="76"/>
      <c r="CW240" s="76"/>
      <c r="CX240" s="76"/>
      <c r="CY240" s="76"/>
      <c r="CZ240" s="76"/>
      <c r="DA240" s="76"/>
      <c r="DB240" s="76"/>
      <c r="DC240" s="76"/>
      <c r="DD240" s="76"/>
      <c r="DE240" s="76"/>
      <c r="DF240" s="76"/>
      <c r="DG240" s="76"/>
      <c r="DH240" s="76"/>
      <c r="DI240" s="76"/>
      <c r="DJ240" s="76"/>
      <c r="DK240" s="76"/>
      <c r="DL240" s="76"/>
      <c r="DM240" s="76"/>
      <c r="DN240" s="76"/>
      <c r="DO240" s="77"/>
      <c r="DP240" s="77"/>
      <c r="DQ240" s="77"/>
      <c r="DR240" s="77"/>
      <c r="DS240" s="77"/>
      <c r="DT240" s="77"/>
      <c r="DU240" s="77"/>
      <c r="DV240" s="77"/>
      <c r="DW240" s="77"/>
      <c r="DX240" s="76"/>
      <c r="DY240" s="137"/>
      <c r="DZ240" s="76"/>
      <c r="EA240" s="137"/>
      <c r="EB240" s="76"/>
      <c r="EC240" s="137"/>
      <c r="ED240" s="76"/>
      <c r="EE240" s="137"/>
      <c r="EF240" s="76"/>
    </row>
    <row r="241" spans="2:136" x14ac:dyDescent="0.2">
      <c r="B241" s="158"/>
      <c r="C241" s="158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42"/>
      <c r="Q241" s="142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76"/>
      <c r="BR241" s="76"/>
      <c r="BS241" s="76"/>
      <c r="BU241" s="76"/>
      <c r="BW241" s="76"/>
      <c r="BX241" s="76"/>
      <c r="BY241" s="76"/>
      <c r="BZ241" s="76"/>
      <c r="CA241" s="76"/>
      <c r="CB241" s="76"/>
      <c r="CC241" s="76"/>
      <c r="CD241" s="76"/>
      <c r="CE241" s="76"/>
      <c r="CF241" s="76"/>
      <c r="CG241" s="76"/>
      <c r="CH241" s="76"/>
      <c r="CI241" s="76"/>
      <c r="CJ241" s="76"/>
      <c r="CK241" s="76"/>
      <c r="CL241" s="76"/>
      <c r="CM241" s="76"/>
      <c r="CN241" s="76"/>
      <c r="CO241" s="76"/>
      <c r="CP241" s="76"/>
      <c r="CQ241" s="76"/>
      <c r="CR241" s="76"/>
      <c r="CS241" s="76"/>
      <c r="CT241" s="76"/>
      <c r="CU241" s="76"/>
      <c r="CV241" s="76"/>
      <c r="CW241" s="76"/>
      <c r="CX241" s="76"/>
      <c r="CY241" s="76"/>
      <c r="CZ241" s="76"/>
      <c r="DA241" s="76"/>
      <c r="DB241" s="76"/>
      <c r="DC241" s="76"/>
      <c r="DD241" s="76"/>
      <c r="DE241" s="76"/>
      <c r="DF241" s="76"/>
      <c r="DG241" s="76"/>
      <c r="DH241" s="76"/>
      <c r="DI241" s="76"/>
      <c r="DJ241" s="76"/>
      <c r="DK241" s="76"/>
      <c r="DL241" s="76"/>
      <c r="DM241" s="76"/>
      <c r="DN241" s="76"/>
      <c r="DO241" s="77"/>
      <c r="DP241" s="77"/>
      <c r="DQ241" s="77"/>
      <c r="DR241" s="77"/>
      <c r="DS241" s="77"/>
      <c r="DT241" s="77"/>
      <c r="DU241" s="77"/>
      <c r="DV241" s="77"/>
      <c r="DW241" s="77"/>
      <c r="DX241" s="76"/>
      <c r="DY241" s="137"/>
      <c r="DZ241" s="76"/>
      <c r="EA241" s="137"/>
      <c r="EB241" s="76"/>
      <c r="EC241" s="137"/>
      <c r="ED241" s="76"/>
      <c r="EE241" s="137"/>
      <c r="EF241" s="76"/>
    </row>
    <row r="242" spans="2:136" x14ac:dyDescent="0.2">
      <c r="B242" s="158"/>
      <c r="C242" s="158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42"/>
      <c r="Q242" s="142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  <c r="BG242" s="76"/>
      <c r="BH242" s="76"/>
      <c r="BI242" s="76"/>
      <c r="BJ242" s="76"/>
      <c r="BK242" s="76"/>
      <c r="BL242" s="76"/>
      <c r="BM242" s="76"/>
      <c r="BN242" s="76"/>
      <c r="BO242" s="76"/>
      <c r="BP242" s="76"/>
      <c r="BQ242" s="76"/>
      <c r="BR242" s="76"/>
      <c r="BS242" s="76"/>
      <c r="BU242" s="76"/>
      <c r="BW242" s="76"/>
      <c r="BX242" s="76"/>
      <c r="BY242" s="76"/>
      <c r="BZ242" s="76"/>
      <c r="CA242" s="76"/>
      <c r="CB242" s="76"/>
      <c r="CC242" s="76"/>
      <c r="CD242" s="76"/>
      <c r="CE242" s="76"/>
      <c r="CF242" s="76"/>
      <c r="CG242" s="76"/>
      <c r="CH242" s="76"/>
      <c r="CI242" s="76"/>
      <c r="CJ242" s="76"/>
      <c r="CK242" s="76"/>
      <c r="CL242" s="76"/>
      <c r="CM242" s="76"/>
      <c r="CN242" s="76"/>
      <c r="CO242" s="76"/>
      <c r="CP242" s="76"/>
      <c r="CQ242" s="76"/>
      <c r="CR242" s="76"/>
      <c r="CS242" s="76"/>
      <c r="CT242" s="76"/>
      <c r="CU242" s="76"/>
      <c r="CV242" s="76"/>
      <c r="CW242" s="76"/>
      <c r="CX242" s="76"/>
      <c r="CY242" s="76"/>
      <c r="CZ242" s="76"/>
      <c r="DA242" s="76"/>
      <c r="DB242" s="76"/>
      <c r="DC242" s="76"/>
      <c r="DD242" s="76"/>
      <c r="DE242" s="76"/>
      <c r="DF242" s="76"/>
      <c r="DG242" s="76"/>
      <c r="DH242" s="76"/>
      <c r="DI242" s="76"/>
      <c r="DJ242" s="76"/>
      <c r="DK242" s="76"/>
      <c r="DL242" s="76"/>
      <c r="DM242" s="76"/>
      <c r="DN242" s="76"/>
      <c r="DO242" s="77"/>
      <c r="DP242" s="77"/>
      <c r="DQ242" s="77"/>
      <c r="DR242" s="77"/>
      <c r="DS242" s="77"/>
      <c r="DT242" s="77"/>
      <c r="DU242" s="77"/>
      <c r="DV242" s="77"/>
      <c r="DW242" s="77"/>
      <c r="DX242" s="76"/>
      <c r="DY242" s="137"/>
      <c r="DZ242" s="76"/>
      <c r="EA242" s="137"/>
      <c r="EB242" s="76"/>
      <c r="EC242" s="137"/>
      <c r="ED242" s="76"/>
      <c r="EE242" s="137"/>
      <c r="EF242" s="76"/>
    </row>
    <row r="243" spans="2:136" x14ac:dyDescent="0.2">
      <c r="B243" s="158"/>
      <c r="C243" s="158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42"/>
      <c r="Q243" s="142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76"/>
      <c r="AX243" s="76"/>
      <c r="AY243" s="76"/>
      <c r="AZ243" s="76"/>
      <c r="BA243" s="76"/>
      <c r="BB243" s="76"/>
      <c r="BC243" s="76"/>
      <c r="BD243" s="76"/>
      <c r="BE243" s="76"/>
      <c r="BF243" s="76"/>
      <c r="BG243" s="76"/>
      <c r="BH243" s="76"/>
      <c r="BI243" s="76"/>
      <c r="BJ243" s="76"/>
      <c r="BK243" s="76"/>
      <c r="BL243" s="76"/>
      <c r="BM243" s="76"/>
      <c r="BN243" s="76"/>
      <c r="BO243" s="76"/>
      <c r="BP243" s="76"/>
      <c r="BQ243" s="76"/>
      <c r="BR243" s="76"/>
      <c r="BS243" s="76"/>
      <c r="BU243" s="76"/>
      <c r="BW243" s="76"/>
      <c r="BX243" s="76"/>
      <c r="BY243" s="76"/>
      <c r="BZ243" s="76"/>
      <c r="CA243" s="76"/>
      <c r="CB243" s="76"/>
      <c r="CC243" s="76"/>
      <c r="CD243" s="76"/>
      <c r="CE243" s="76"/>
      <c r="CF243" s="76"/>
      <c r="CG243" s="76"/>
      <c r="CH243" s="76"/>
      <c r="CI243" s="76"/>
      <c r="CJ243" s="76"/>
      <c r="CK243" s="76"/>
      <c r="CL243" s="76"/>
      <c r="CM243" s="76"/>
      <c r="CN243" s="76"/>
      <c r="CO243" s="76"/>
      <c r="CP243" s="76"/>
      <c r="CQ243" s="76"/>
      <c r="CR243" s="76"/>
      <c r="CS243" s="76"/>
      <c r="CT243" s="76"/>
      <c r="CU243" s="76"/>
      <c r="CV243" s="76"/>
      <c r="CW243" s="76"/>
      <c r="CX243" s="76"/>
      <c r="CY243" s="76"/>
      <c r="CZ243" s="76"/>
      <c r="DA243" s="76"/>
      <c r="DB243" s="76"/>
      <c r="DC243" s="76"/>
      <c r="DD243" s="76"/>
      <c r="DE243" s="76"/>
      <c r="DF243" s="76"/>
      <c r="DG243" s="76"/>
      <c r="DH243" s="76"/>
      <c r="DI243" s="76"/>
      <c r="DJ243" s="76"/>
      <c r="DK243" s="76"/>
      <c r="DL243" s="76"/>
      <c r="DM243" s="76"/>
      <c r="DN243" s="76"/>
      <c r="DO243" s="77"/>
      <c r="DP243" s="77"/>
      <c r="DQ243" s="77"/>
      <c r="DR243" s="77"/>
      <c r="DS243" s="77"/>
      <c r="DT243" s="77"/>
      <c r="DU243" s="77"/>
      <c r="DV243" s="77"/>
      <c r="DW243" s="77"/>
      <c r="DX243" s="76"/>
      <c r="DY243" s="137"/>
      <c r="DZ243" s="76"/>
      <c r="EA243" s="137"/>
      <c r="EB243" s="76"/>
      <c r="EC243" s="137"/>
      <c r="ED243" s="76"/>
      <c r="EE243" s="137"/>
      <c r="EF243" s="76"/>
    </row>
    <row r="244" spans="2:136" x14ac:dyDescent="0.2">
      <c r="B244" s="158"/>
      <c r="C244" s="158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42"/>
      <c r="Q244" s="142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  <c r="AV244" s="76"/>
      <c r="AW244" s="76"/>
      <c r="AX244" s="76"/>
      <c r="AY244" s="76"/>
      <c r="AZ244" s="76"/>
      <c r="BA244" s="76"/>
      <c r="BB244" s="76"/>
      <c r="BC244" s="76"/>
      <c r="BD244" s="76"/>
      <c r="BE244" s="76"/>
      <c r="BF244" s="76"/>
      <c r="BG244" s="76"/>
      <c r="BH244" s="76"/>
      <c r="BI244" s="76"/>
      <c r="BJ244" s="76"/>
      <c r="BK244" s="76"/>
      <c r="BL244" s="76"/>
      <c r="BM244" s="76"/>
      <c r="BN244" s="76"/>
      <c r="BO244" s="76"/>
      <c r="BP244" s="76"/>
      <c r="BQ244" s="76"/>
      <c r="BR244" s="76"/>
      <c r="BS244" s="76"/>
      <c r="BU244" s="76"/>
      <c r="BW244" s="76"/>
      <c r="BX244" s="76"/>
      <c r="BY244" s="76"/>
      <c r="BZ244" s="76"/>
      <c r="CA244" s="76"/>
      <c r="CB244" s="76"/>
      <c r="CC244" s="76"/>
      <c r="CD244" s="76"/>
      <c r="CE244" s="76"/>
      <c r="CF244" s="76"/>
      <c r="CG244" s="76"/>
      <c r="CH244" s="76"/>
      <c r="CI244" s="76"/>
      <c r="CJ244" s="76"/>
      <c r="CK244" s="76"/>
      <c r="CL244" s="76"/>
      <c r="CM244" s="76"/>
      <c r="CN244" s="76"/>
      <c r="CO244" s="76"/>
      <c r="CP244" s="76"/>
      <c r="CQ244" s="76"/>
      <c r="CR244" s="76"/>
      <c r="CS244" s="76"/>
      <c r="CT244" s="76"/>
      <c r="CU244" s="76"/>
      <c r="CV244" s="76"/>
      <c r="CW244" s="76"/>
      <c r="CX244" s="76"/>
      <c r="CY244" s="76"/>
      <c r="CZ244" s="76"/>
      <c r="DA244" s="76"/>
      <c r="DB244" s="76"/>
      <c r="DC244" s="76"/>
      <c r="DD244" s="76"/>
      <c r="DE244" s="76"/>
      <c r="DF244" s="76"/>
      <c r="DG244" s="76"/>
      <c r="DH244" s="76"/>
      <c r="DI244" s="76"/>
      <c r="DJ244" s="76"/>
      <c r="DK244" s="76"/>
      <c r="DL244" s="76"/>
      <c r="DM244" s="76"/>
      <c r="DN244" s="76"/>
      <c r="DO244" s="77"/>
      <c r="DP244" s="77"/>
      <c r="DQ244" s="77"/>
      <c r="DR244" s="77"/>
      <c r="DS244" s="77"/>
      <c r="DT244" s="77"/>
      <c r="DU244" s="77"/>
      <c r="DV244" s="77"/>
      <c r="DW244" s="77"/>
      <c r="DX244" s="76"/>
      <c r="DY244" s="137"/>
      <c r="DZ244" s="76"/>
      <c r="EA244" s="137"/>
      <c r="EB244" s="76"/>
      <c r="EC244" s="137"/>
      <c r="ED244" s="76"/>
      <c r="EE244" s="137"/>
      <c r="EF244" s="76"/>
    </row>
    <row r="245" spans="2:136" x14ac:dyDescent="0.2"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42"/>
      <c r="Q245" s="142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  <c r="AM245" s="76"/>
      <c r="AN245" s="76"/>
      <c r="AO245" s="76"/>
      <c r="AP245" s="76"/>
      <c r="AQ245" s="76"/>
      <c r="AR245" s="76"/>
      <c r="AS245" s="76"/>
      <c r="AT245" s="76"/>
      <c r="AU245" s="76"/>
      <c r="AV245" s="76"/>
      <c r="AW245" s="76"/>
      <c r="AX245" s="76"/>
      <c r="AY245" s="76"/>
      <c r="AZ245" s="76"/>
      <c r="BA245" s="76"/>
      <c r="BB245" s="76"/>
      <c r="BC245" s="76"/>
      <c r="BD245" s="76"/>
      <c r="BE245" s="76"/>
      <c r="BF245" s="76"/>
      <c r="BG245" s="76"/>
      <c r="BH245" s="76"/>
      <c r="BI245" s="76"/>
      <c r="BJ245" s="76"/>
      <c r="BK245" s="76"/>
      <c r="BL245" s="76"/>
      <c r="BM245" s="76"/>
      <c r="BN245" s="76"/>
      <c r="BO245" s="76"/>
      <c r="BP245" s="76"/>
      <c r="BQ245" s="76"/>
      <c r="BR245" s="76"/>
      <c r="BS245" s="76"/>
      <c r="BU245" s="76"/>
      <c r="BW245" s="76"/>
      <c r="BX245" s="76"/>
      <c r="BY245" s="76"/>
      <c r="BZ245" s="76"/>
      <c r="CA245" s="76"/>
      <c r="CB245" s="76"/>
      <c r="CC245" s="76"/>
      <c r="CD245" s="76"/>
      <c r="CE245" s="76"/>
      <c r="CF245" s="76"/>
      <c r="CG245" s="76"/>
      <c r="CH245" s="76"/>
      <c r="CI245" s="76"/>
      <c r="CJ245" s="76"/>
      <c r="CK245" s="76"/>
      <c r="CL245" s="76"/>
      <c r="CM245" s="76"/>
      <c r="CN245" s="76"/>
      <c r="CO245" s="76"/>
      <c r="CP245" s="76"/>
      <c r="CQ245" s="76"/>
      <c r="CR245" s="76"/>
      <c r="CS245" s="76"/>
      <c r="CT245" s="76"/>
      <c r="CU245" s="76"/>
      <c r="CV245" s="76"/>
      <c r="CW245" s="76"/>
      <c r="CX245" s="76"/>
      <c r="CY245" s="76"/>
      <c r="CZ245" s="76"/>
      <c r="DA245" s="76"/>
      <c r="DB245" s="76"/>
      <c r="DC245" s="76"/>
      <c r="DD245" s="76"/>
      <c r="DE245" s="76"/>
      <c r="DF245" s="76"/>
      <c r="DG245" s="76"/>
      <c r="DH245" s="76"/>
      <c r="DI245" s="76"/>
      <c r="DJ245" s="76"/>
      <c r="DK245" s="76"/>
      <c r="DL245" s="76"/>
      <c r="DM245" s="76"/>
      <c r="DN245" s="76"/>
      <c r="DO245" s="77"/>
      <c r="DP245" s="77"/>
      <c r="DQ245" s="77"/>
      <c r="DR245" s="77"/>
      <c r="DS245" s="77"/>
      <c r="DT245" s="77"/>
      <c r="DU245" s="77"/>
      <c r="DV245" s="77"/>
      <c r="DW245" s="77"/>
      <c r="DX245" s="76"/>
      <c r="DY245" s="137"/>
      <c r="DZ245" s="76"/>
      <c r="EA245" s="137"/>
      <c r="EB245" s="76"/>
      <c r="EC245" s="137"/>
      <c r="ED245" s="76"/>
      <c r="EE245" s="137"/>
      <c r="EF245" s="76"/>
    </row>
    <row r="246" spans="2:136" x14ac:dyDescent="0.2">
      <c r="B246" s="158"/>
      <c r="C246" s="158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42"/>
      <c r="Q246" s="142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6"/>
      <c r="AW246" s="76"/>
      <c r="AX246" s="76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  <c r="BN246" s="76"/>
      <c r="BO246" s="76"/>
      <c r="BP246" s="76"/>
      <c r="BQ246" s="76"/>
      <c r="BR246" s="76"/>
      <c r="BS246" s="76"/>
      <c r="BU246" s="76"/>
      <c r="BW246" s="76"/>
      <c r="BX246" s="76"/>
      <c r="BY246" s="76"/>
      <c r="BZ246" s="76"/>
      <c r="CA246" s="76"/>
      <c r="CB246" s="76"/>
      <c r="CC246" s="76"/>
      <c r="CD246" s="76"/>
      <c r="CE246" s="76"/>
      <c r="CF246" s="76"/>
      <c r="CG246" s="76"/>
      <c r="CH246" s="76"/>
      <c r="CI246" s="76"/>
      <c r="CJ246" s="76"/>
      <c r="CK246" s="76"/>
      <c r="CL246" s="76"/>
      <c r="CM246" s="76"/>
      <c r="CN246" s="76"/>
      <c r="CO246" s="76"/>
      <c r="CP246" s="76"/>
      <c r="CQ246" s="76"/>
      <c r="CR246" s="76"/>
      <c r="CS246" s="76"/>
      <c r="CT246" s="76"/>
      <c r="CU246" s="76"/>
      <c r="CV246" s="76"/>
      <c r="CW246" s="76"/>
      <c r="CX246" s="76"/>
      <c r="CY246" s="76"/>
      <c r="CZ246" s="76"/>
      <c r="DA246" s="76"/>
      <c r="DB246" s="76"/>
      <c r="DC246" s="76"/>
      <c r="DD246" s="76"/>
      <c r="DE246" s="76"/>
      <c r="DF246" s="76"/>
      <c r="DG246" s="76"/>
      <c r="DH246" s="76"/>
      <c r="DI246" s="76"/>
      <c r="DJ246" s="76"/>
      <c r="DK246" s="76"/>
      <c r="DL246" s="76"/>
      <c r="DM246" s="76"/>
      <c r="DN246" s="76"/>
      <c r="DO246" s="77"/>
      <c r="DP246" s="77"/>
      <c r="DQ246" s="77"/>
      <c r="DR246" s="77"/>
      <c r="DS246" s="77"/>
      <c r="DT246" s="77"/>
      <c r="DU246" s="77"/>
      <c r="DV246" s="77"/>
      <c r="DW246" s="77"/>
      <c r="DX246" s="76"/>
      <c r="DY246" s="137"/>
      <c r="DZ246" s="76"/>
      <c r="EA246" s="137"/>
      <c r="EB246" s="76"/>
      <c r="EC246" s="137"/>
      <c r="ED246" s="76"/>
      <c r="EE246" s="137"/>
      <c r="EF246" s="76"/>
    </row>
    <row r="247" spans="2:136" x14ac:dyDescent="0.2">
      <c r="B247" s="158"/>
      <c r="C247" s="158"/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142"/>
      <c r="Q247" s="142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76"/>
      <c r="AT247" s="76"/>
      <c r="AU247" s="76"/>
      <c r="AV247" s="76"/>
      <c r="AW247" s="76"/>
      <c r="AX247" s="76"/>
      <c r="AY247" s="76"/>
      <c r="AZ247" s="76"/>
      <c r="BA247" s="76"/>
      <c r="BB247" s="76"/>
      <c r="BC247" s="76"/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  <c r="BN247" s="76"/>
      <c r="BO247" s="76"/>
      <c r="BP247" s="76"/>
      <c r="BQ247" s="76"/>
      <c r="BR247" s="76"/>
      <c r="BS247" s="76"/>
      <c r="BU247" s="76"/>
      <c r="BW247" s="76"/>
      <c r="BX247" s="76"/>
      <c r="BY247" s="76"/>
      <c r="BZ247" s="76"/>
      <c r="CA247" s="76"/>
      <c r="CB247" s="76"/>
      <c r="CC247" s="76"/>
      <c r="CD247" s="76"/>
      <c r="CE247" s="76"/>
      <c r="CF247" s="76"/>
      <c r="CG247" s="76"/>
      <c r="CH247" s="76"/>
      <c r="CI247" s="76"/>
      <c r="CJ247" s="76"/>
      <c r="CK247" s="76"/>
      <c r="CL247" s="76"/>
      <c r="CM247" s="76"/>
      <c r="CN247" s="76"/>
      <c r="CO247" s="76"/>
      <c r="CP247" s="76"/>
      <c r="CQ247" s="76"/>
      <c r="CR247" s="76"/>
      <c r="CS247" s="76"/>
      <c r="CT247" s="76"/>
      <c r="CU247" s="76"/>
      <c r="CV247" s="76"/>
      <c r="CW247" s="76"/>
      <c r="CX247" s="76"/>
      <c r="CY247" s="76"/>
      <c r="CZ247" s="76"/>
      <c r="DA247" s="76"/>
      <c r="DB247" s="76"/>
      <c r="DC247" s="76"/>
      <c r="DD247" s="76"/>
      <c r="DE247" s="76"/>
      <c r="DF247" s="76"/>
      <c r="DG247" s="76"/>
      <c r="DH247" s="76"/>
      <c r="DI247" s="76"/>
      <c r="DJ247" s="76"/>
      <c r="DK247" s="76"/>
      <c r="DL247" s="76"/>
      <c r="DM247" s="76"/>
      <c r="DN247" s="76"/>
      <c r="DO247" s="77"/>
      <c r="DP247" s="77"/>
      <c r="DQ247" s="77"/>
      <c r="DR247" s="77"/>
      <c r="DS247" s="77"/>
      <c r="DT247" s="77"/>
      <c r="DU247" s="77"/>
      <c r="DV247" s="77"/>
      <c r="DW247" s="77"/>
      <c r="DX247" s="76"/>
      <c r="DY247" s="137"/>
      <c r="DZ247" s="76"/>
      <c r="EA247" s="137"/>
      <c r="EB247" s="76"/>
      <c r="EC247" s="137"/>
      <c r="ED247" s="76"/>
      <c r="EE247" s="137"/>
      <c r="EF247" s="76"/>
    </row>
    <row r="248" spans="2:136" x14ac:dyDescent="0.2">
      <c r="B248" s="158"/>
      <c r="C248" s="158"/>
      <c r="D248" s="158"/>
      <c r="E248" s="158"/>
      <c r="F248" s="158"/>
      <c r="G248" s="158"/>
      <c r="H248" s="158"/>
      <c r="I248" s="158"/>
      <c r="J248" s="158"/>
      <c r="K248" s="158"/>
      <c r="L248" s="158"/>
      <c r="M248" s="158"/>
      <c r="N248" s="158"/>
      <c r="O248" s="158"/>
      <c r="P248" s="142"/>
      <c r="Q248" s="142"/>
      <c r="T248" s="76"/>
      <c r="U248" s="76"/>
      <c r="V248" s="76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  <c r="AM248" s="76"/>
      <c r="AN248" s="76"/>
      <c r="AO248" s="76"/>
      <c r="AP248" s="76"/>
      <c r="AQ248" s="76"/>
      <c r="AR248" s="76"/>
      <c r="AS248" s="76"/>
      <c r="AT248" s="76"/>
      <c r="AU248" s="76"/>
      <c r="AV248" s="76"/>
      <c r="AW248" s="76"/>
      <c r="AX248" s="76"/>
      <c r="AY248" s="76"/>
      <c r="AZ248" s="76"/>
      <c r="BA248" s="76"/>
      <c r="BB248" s="76"/>
      <c r="BC248" s="76"/>
      <c r="BD248" s="76"/>
      <c r="BE248" s="76"/>
      <c r="BF248" s="76"/>
      <c r="BG248" s="76"/>
      <c r="BH248" s="76"/>
      <c r="BI248" s="76"/>
      <c r="BJ248" s="76"/>
      <c r="BK248" s="76"/>
      <c r="BL248" s="76"/>
      <c r="BM248" s="76"/>
      <c r="BN248" s="76"/>
      <c r="BO248" s="76"/>
      <c r="BP248" s="76"/>
      <c r="BQ248" s="76"/>
      <c r="BR248" s="76"/>
      <c r="BS248" s="76"/>
      <c r="BU248" s="76"/>
      <c r="BW248" s="76"/>
      <c r="BX248" s="76"/>
      <c r="BY248" s="76"/>
      <c r="BZ248" s="76"/>
      <c r="CA248" s="76"/>
      <c r="CB248" s="76"/>
      <c r="CC248" s="76"/>
      <c r="CD248" s="76"/>
      <c r="CE248" s="76"/>
      <c r="CF248" s="76"/>
      <c r="CG248" s="76"/>
      <c r="CH248" s="76"/>
      <c r="CI248" s="76"/>
      <c r="CJ248" s="76"/>
      <c r="CK248" s="76"/>
      <c r="CL248" s="76"/>
      <c r="CM248" s="76"/>
      <c r="CN248" s="76"/>
      <c r="CO248" s="76"/>
      <c r="CP248" s="76"/>
      <c r="CQ248" s="76"/>
      <c r="CR248" s="76"/>
      <c r="CS248" s="76"/>
      <c r="CT248" s="76"/>
      <c r="CU248" s="76"/>
      <c r="CV248" s="76"/>
      <c r="CW248" s="76"/>
      <c r="CX248" s="76"/>
      <c r="CY248" s="76"/>
      <c r="CZ248" s="76"/>
      <c r="DA248" s="76"/>
      <c r="DB248" s="76"/>
      <c r="DC248" s="76"/>
      <c r="DD248" s="76"/>
      <c r="DE248" s="76"/>
      <c r="DF248" s="76"/>
      <c r="DG248" s="76"/>
      <c r="DH248" s="76"/>
      <c r="DI248" s="76"/>
      <c r="DJ248" s="76"/>
      <c r="DK248" s="76"/>
      <c r="DL248" s="76"/>
      <c r="DM248" s="76"/>
      <c r="DN248" s="76"/>
      <c r="DO248" s="77"/>
      <c r="DP248" s="77"/>
      <c r="DQ248" s="77"/>
      <c r="DR248" s="77"/>
      <c r="DS248" s="77"/>
      <c r="DT248" s="77"/>
      <c r="DU248" s="77"/>
      <c r="DV248" s="77"/>
      <c r="DW248" s="77"/>
      <c r="DX248" s="76"/>
      <c r="DY248" s="137"/>
      <c r="DZ248" s="76"/>
      <c r="EA248" s="137"/>
      <c r="EB248" s="76"/>
      <c r="EC248" s="137"/>
      <c r="ED248" s="76"/>
      <c r="EE248" s="137"/>
      <c r="EF248" s="76"/>
    </row>
    <row r="249" spans="2:136" x14ac:dyDescent="0.2">
      <c r="B249" s="158"/>
      <c r="C249" s="158"/>
      <c r="D249" s="158"/>
      <c r="E249" s="158"/>
      <c r="F249" s="158"/>
      <c r="G249" s="158"/>
      <c r="H249" s="158"/>
      <c r="I249" s="158"/>
      <c r="J249" s="158"/>
      <c r="K249" s="158"/>
      <c r="L249" s="158"/>
      <c r="M249" s="158"/>
      <c r="N249" s="158"/>
      <c r="O249" s="158"/>
      <c r="P249" s="142"/>
      <c r="Q249" s="142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  <c r="AS249" s="76"/>
      <c r="AT249" s="76"/>
      <c r="AU249" s="76"/>
      <c r="AV249" s="76"/>
      <c r="AW249" s="76"/>
      <c r="AX249" s="76"/>
      <c r="AY249" s="76"/>
      <c r="AZ249" s="76"/>
      <c r="BA249" s="76"/>
      <c r="BB249" s="76"/>
      <c r="BC249" s="76"/>
      <c r="BD249" s="76"/>
      <c r="BE249" s="76"/>
      <c r="BF249" s="76"/>
      <c r="BG249" s="76"/>
      <c r="BH249" s="76"/>
      <c r="BI249" s="76"/>
      <c r="BJ249" s="76"/>
      <c r="BK249" s="76"/>
      <c r="BL249" s="76"/>
      <c r="BM249" s="76"/>
      <c r="BN249" s="76"/>
      <c r="BO249" s="76"/>
      <c r="BP249" s="76"/>
      <c r="BQ249" s="76"/>
      <c r="BR249" s="76"/>
      <c r="BS249" s="76"/>
      <c r="BU249" s="76"/>
      <c r="BW249" s="76"/>
      <c r="BX249" s="76"/>
      <c r="BY249" s="76"/>
      <c r="BZ249" s="76"/>
      <c r="CA249" s="76"/>
      <c r="CB249" s="76"/>
      <c r="CC249" s="76"/>
      <c r="CD249" s="76"/>
      <c r="CE249" s="76"/>
      <c r="CF249" s="76"/>
      <c r="CG249" s="76"/>
      <c r="CH249" s="76"/>
      <c r="CI249" s="76"/>
      <c r="CJ249" s="76"/>
      <c r="CK249" s="76"/>
      <c r="CL249" s="76"/>
      <c r="CM249" s="76"/>
      <c r="CN249" s="76"/>
      <c r="CO249" s="76"/>
      <c r="CP249" s="76"/>
      <c r="CQ249" s="76"/>
      <c r="CR249" s="76"/>
      <c r="CS249" s="76"/>
      <c r="CT249" s="76"/>
      <c r="CU249" s="76"/>
      <c r="CV249" s="76"/>
      <c r="CW249" s="76"/>
      <c r="CX249" s="76"/>
      <c r="CY249" s="76"/>
      <c r="CZ249" s="76"/>
      <c r="DA249" s="76"/>
      <c r="DB249" s="76"/>
      <c r="DC249" s="76"/>
      <c r="DD249" s="76"/>
      <c r="DE249" s="76"/>
      <c r="DF249" s="76"/>
      <c r="DG249" s="76"/>
      <c r="DH249" s="76"/>
      <c r="DI249" s="76"/>
      <c r="DJ249" s="76"/>
      <c r="DK249" s="76"/>
      <c r="DL249" s="76"/>
      <c r="DM249" s="76"/>
      <c r="DN249" s="76"/>
      <c r="DO249" s="77"/>
      <c r="DP249" s="77"/>
      <c r="DQ249" s="77"/>
      <c r="DR249" s="77"/>
      <c r="DS249" s="77"/>
      <c r="DT249" s="77"/>
      <c r="DU249" s="77"/>
      <c r="DV249" s="77"/>
      <c r="DW249" s="77"/>
      <c r="DX249" s="76"/>
      <c r="DY249" s="137"/>
      <c r="DZ249" s="76"/>
      <c r="EA249" s="137"/>
      <c r="EB249" s="76"/>
      <c r="EC249" s="137"/>
      <c r="ED249" s="76"/>
      <c r="EE249" s="137"/>
      <c r="EF249" s="76"/>
    </row>
    <row r="250" spans="2:136" x14ac:dyDescent="0.2">
      <c r="B250" s="158"/>
      <c r="C250" s="158"/>
      <c r="D250" s="158"/>
      <c r="E250" s="158"/>
      <c r="F250" s="158"/>
      <c r="G250" s="158"/>
      <c r="H250" s="158"/>
      <c r="I250" s="158"/>
      <c r="J250" s="158"/>
      <c r="K250" s="158"/>
      <c r="L250" s="158"/>
      <c r="M250" s="158"/>
      <c r="N250" s="158"/>
      <c r="O250" s="158"/>
      <c r="P250" s="142"/>
      <c r="Q250" s="142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6"/>
      <c r="AK250" s="76"/>
      <c r="AL250" s="76"/>
      <c r="AM250" s="76"/>
      <c r="AN250" s="76"/>
      <c r="AO250" s="76"/>
      <c r="AP250" s="76"/>
      <c r="AQ250" s="76"/>
      <c r="AR250" s="76"/>
      <c r="AS250" s="76"/>
      <c r="AT250" s="76"/>
      <c r="AU250" s="76"/>
      <c r="AV250" s="76"/>
      <c r="AW250" s="76"/>
      <c r="AX250" s="76"/>
      <c r="AY250" s="76"/>
      <c r="AZ250" s="76"/>
      <c r="BA250" s="76"/>
      <c r="BB250" s="76"/>
      <c r="BC250" s="76"/>
      <c r="BD250" s="76"/>
      <c r="BE250" s="76"/>
      <c r="BF250" s="76"/>
      <c r="BG250" s="76"/>
      <c r="BH250" s="76"/>
      <c r="BI250" s="76"/>
      <c r="BJ250" s="76"/>
      <c r="BK250" s="76"/>
      <c r="BL250" s="76"/>
      <c r="BM250" s="76"/>
      <c r="BN250" s="76"/>
      <c r="BO250" s="76"/>
      <c r="BP250" s="76"/>
      <c r="BQ250" s="76"/>
      <c r="BR250" s="76"/>
      <c r="BS250" s="76"/>
      <c r="BU250" s="76"/>
      <c r="BW250" s="76"/>
      <c r="BX250" s="76"/>
      <c r="BY250" s="76"/>
      <c r="BZ250" s="76"/>
      <c r="CA250" s="76"/>
      <c r="CB250" s="76"/>
      <c r="CC250" s="76"/>
      <c r="CD250" s="76"/>
      <c r="CE250" s="76"/>
      <c r="CF250" s="76"/>
      <c r="CG250" s="76"/>
      <c r="CH250" s="76"/>
      <c r="CI250" s="76"/>
      <c r="CJ250" s="76"/>
      <c r="CK250" s="76"/>
      <c r="CL250" s="76"/>
      <c r="CM250" s="76"/>
      <c r="CN250" s="76"/>
      <c r="CO250" s="76"/>
      <c r="CP250" s="76"/>
      <c r="CQ250" s="76"/>
      <c r="CR250" s="76"/>
      <c r="CS250" s="76"/>
      <c r="CT250" s="76"/>
      <c r="CU250" s="76"/>
      <c r="CV250" s="76"/>
      <c r="CW250" s="76"/>
      <c r="CX250" s="76"/>
      <c r="CY250" s="76"/>
      <c r="CZ250" s="76"/>
      <c r="DA250" s="76"/>
      <c r="DB250" s="76"/>
      <c r="DC250" s="76"/>
      <c r="DD250" s="76"/>
      <c r="DE250" s="76"/>
      <c r="DF250" s="76"/>
      <c r="DG250" s="76"/>
      <c r="DH250" s="76"/>
      <c r="DI250" s="76"/>
      <c r="DJ250" s="76"/>
      <c r="DK250" s="76"/>
      <c r="DL250" s="76"/>
      <c r="DM250" s="76"/>
      <c r="DN250" s="76"/>
      <c r="DO250" s="77"/>
      <c r="DP250" s="77"/>
      <c r="DQ250" s="77"/>
      <c r="DR250" s="77"/>
      <c r="DS250" s="77"/>
      <c r="DT250" s="77"/>
      <c r="DU250" s="77"/>
      <c r="DV250" s="77"/>
      <c r="DW250" s="77"/>
      <c r="DX250" s="76"/>
      <c r="DY250" s="137"/>
      <c r="DZ250" s="76"/>
      <c r="EA250" s="137"/>
      <c r="EB250" s="76"/>
      <c r="EC250" s="137"/>
      <c r="ED250" s="76"/>
      <c r="EE250" s="137"/>
      <c r="EF250" s="76"/>
    </row>
    <row r="251" spans="2:136" x14ac:dyDescent="0.2">
      <c r="B251" s="158"/>
      <c r="C251" s="158"/>
      <c r="D251" s="158"/>
      <c r="E251" s="158"/>
      <c r="F251" s="158"/>
      <c r="G251" s="158"/>
      <c r="H251" s="158"/>
      <c r="I251" s="158"/>
      <c r="J251" s="158"/>
      <c r="K251" s="158"/>
      <c r="L251" s="158"/>
      <c r="M251" s="158"/>
      <c r="N251" s="158"/>
      <c r="O251" s="158"/>
      <c r="P251" s="142"/>
      <c r="Q251" s="142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6"/>
      <c r="AK251" s="76"/>
      <c r="AL251" s="76"/>
      <c r="AM251" s="76"/>
      <c r="AN251" s="76"/>
      <c r="AO251" s="76"/>
      <c r="AP251" s="76"/>
      <c r="AQ251" s="76"/>
      <c r="AR251" s="76"/>
      <c r="AS251" s="76"/>
      <c r="AT251" s="76"/>
      <c r="AU251" s="76"/>
      <c r="AV251" s="76"/>
      <c r="AW251" s="76"/>
      <c r="AX251" s="76"/>
      <c r="AY251" s="76"/>
      <c r="AZ251" s="76"/>
      <c r="BA251" s="76"/>
      <c r="BB251" s="76"/>
      <c r="BC251" s="76"/>
      <c r="BD251" s="76"/>
      <c r="BE251" s="76"/>
      <c r="BF251" s="76"/>
      <c r="BG251" s="76"/>
      <c r="BH251" s="76"/>
      <c r="BI251" s="76"/>
      <c r="BJ251" s="76"/>
      <c r="BK251" s="76"/>
      <c r="BL251" s="76"/>
      <c r="BM251" s="76"/>
      <c r="BN251" s="76"/>
      <c r="BO251" s="76"/>
      <c r="BP251" s="76"/>
      <c r="BQ251" s="76"/>
      <c r="BR251" s="76"/>
      <c r="BS251" s="76"/>
      <c r="BU251" s="76"/>
      <c r="BW251" s="76"/>
      <c r="BX251" s="76"/>
      <c r="BY251" s="76"/>
      <c r="BZ251" s="76"/>
      <c r="CA251" s="76"/>
      <c r="CB251" s="76"/>
      <c r="CC251" s="76"/>
      <c r="CD251" s="76"/>
      <c r="CE251" s="76"/>
      <c r="CF251" s="76"/>
      <c r="CG251" s="76"/>
      <c r="CH251" s="76"/>
      <c r="CI251" s="76"/>
      <c r="CJ251" s="76"/>
      <c r="CK251" s="76"/>
      <c r="CL251" s="76"/>
      <c r="CM251" s="76"/>
      <c r="CN251" s="76"/>
      <c r="CO251" s="76"/>
      <c r="CP251" s="76"/>
      <c r="CQ251" s="76"/>
      <c r="CR251" s="76"/>
      <c r="CS251" s="76"/>
      <c r="CT251" s="76"/>
      <c r="CU251" s="76"/>
      <c r="CV251" s="76"/>
      <c r="CW251" s="76"/>
      <c r="CX251" s="76"/>
      <c r="CY251" s="76"/>
      <c r="CZ251" s="76"/>
      <c r="DA251" s="76"/>
      <c r="DB251" s="76"/>
      <c r="DC251" s="76"/>
      <c r="DD251" s="76"/>
      <c r="DE251" s="76"/>
      <c r="DF251" s="76"/>
      <c r="DG251" s="76"/>
      <c r="DH251" s="76"/>
      <c r="DI251" s="76"/>
      <c r="DJ251" s="76"/>
      <c r="DK251" s="76"/>
      <c r="DL251" s="76"/>
      <c r="DM251" s="76"/>
      <c r="DN251" s="76"/>
      <c r="DO251" s="77"/>
      <c r="DP251" s="77"/>
      <c r="DQ251" s="77"/>
      <c r="DR251" s="77"/>
      <c r="DS251" s="77"/>
      <c r="DT251" s="77"/>
      <c r="DU251" s="77"/>
      <c r="DV251" s="77"/>
      <c r="DW251" s="77"/>
      <c r="DX251" s="76"/>
      <c r="DY251" s="137"/>
      <c r="DZ251" s="76"/>
      <c r="EA251" s="137"/>
      <c r="EB251" s="76"/>
      <c r="EC251" s="137"/>
      <c r="ED251" s="76"/>
      <c r="EE251" s="137"/>
      <c r="EF251" s="76"/>
    </row>
    <row r="252" spans="2:136" x14ac:dyDescent="0.2">
      <c r="B252" s="158"/>
      <c r="C252" s="158"/>
      <c r="D252" s="158"/>
      <c r="E252" s="158"/>
      <c r="F252" s="158"/>
      <c r="G252" s="158"/>
      <c r="H252" s="158"/>
      <c r="I252" s="158"/>
      <c r="J252" s="158"/>
      <c r="K252" s="158"/>
      <c r="L252" s="158"/>
      <c r="M252" s="158"/>
      <c r="N252" s="158"/>
      <c r="O252" s="158"/>
      <c r="P252" s="142"/>
      <c r="Q252" s="142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76"/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  <c r="AV252" s="76"/>
      <c r="AW252" s="76"/>
      <c r="AX252" s="76"/>
      <c r="AY252" s="76"/>
      <c r="AZ252" s="76"/>
      <c r="BA252" s="76"/>
      <c r="BB252" s="76"/>
      <c r="BC252" s="76"/>
      <c r="BD252" s="76"/>
      <c r="BE252" s="76"/>
      <c r="BF252" s="76"/>
      <c r="BG252" s="76"/>
      <c r="BH252" s="76"/>
      <c r="BI252" s="76"/>
      <c r="BJ252" s="76"/>
      <c r="BK252" s="76"/>
      <c r="BL252" s="76"/>
      <c r="BM252" s="76"/>
      <c r="BN252" s="76"/>
      <c r="BO252" s="76"/>
      <c r="BP252" s="76"/>
      <c r="BQ252" s="76"/>
      <c r="BR252" s="76"/>
      <c r="BS252" s="76"/>
      <c r="BU252" s="76"/>
      <c r="BW252" s="76"/>
      <c r="BX252" s="76"/>
      <c r="BY252" s="76"/>
      <c r="BZ252" s="76"/>
      <c r="CA252" s="76"/>
      <c r="CB252" s="76"/>
      <c r="CC252" s="76"/>
      <c r="CD252" s="76"/>
      <c r="CE252" s="76"/>
      <c r="CF252" s="76"/>
      <c r="CG252" s="76"/>
      <c r="CH252" s="76"/>
      <c r="CI252" s="76"/>
      <c r="CJ252" s="76"/>
      <c r="CK252" s="76"/>
      <c r="CL252" s="76"/>
      <c r="CM252" s="76"/>
      <c r="CN252" s="76"/>
      <c r="CO252" s="76"/>
      <c r="CP252" s="76"/>
      <c r="CQ252" s="76"/>
      <c r="CR252" s="76"/>
      <c r="CS252" s="76"/>
      <c r="CT252" s="76"/>
      <c r="CU252" s="76"/>
      <c r="CV252" s="76"/>
      <c r="CW252" s="76"/>
      <c r="CX252" s="76"/>
      <c r="CY252" s="76"/>
      <c r="CZ252" s="76"/>
      <c r="DA252" s="76"/>
      <c r="DB252" s="76"/>
      <c r="DC252" s="76"/>
      <c r="DD252" s="76"/>
      <c r="DE252" s="76"/>
      <c r="DF252" s="76"/>
      <c r="DG252" s="76"/>
      <c r="DH252" s="76"/>
      <c r="DI252" s="76"/>
      <c r="DJ252" s="76"/>
      <c r="DK252" s="76"/>
      <c r="DL252" s="76"/>
      <c r="DM252" s="76"/>
      <c r="DN252" s="76"/>
      <c r="DO252" s="77"/>
      <c r="DP252" s="77"/>
      <c r="DQ252" s="77"/>
      <c r="DR252" s="77"/>
      <c r="DS252" s="77"/>
      <c r="DT252" s="77"/>
      <c r="DU252" s="77"/>
      <c r="DV252" s="77"/>
      <c r="DW252" s="77"/>
      <c r="DX252" s="76"/>
      <c r="DY252" s="137"/>
      <c r="DZ252" s="76"/>
      <c r="EA252" s="137"/>
      <c r="EB252" s="76"/>
      <c r="EC252" s="137"/>
      <c r="ED252" s="76"/>
      <c r="EE252" s="137"/>
      <c r="EF252" s="76"/>
    </row>
    <row r="253" spans="2:136" x14ac:dyDescent="0.2">
      <c r="B253" s="158"/>
      <c r="C253" s="158"/>
      <c r="D253" s="158"/>
      <c r="E253" s="158"/>
      <c r="F253" s="158"/>
      <c r="G253" s="158"/>
      <c r="H253" s="158"/>
      <c r="I253" s="158"/>
      <c r="J253" s="158"/>
      <c r="K253" s="158"/>
      <c r="L253" s="158"/>
      <c r="M253" s="158"/>
      <c r="N253" s="158"/>
      <c r="O253" s="158"/>
      <c r="P253" s="142"/>
      <c r="Q253" s="142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6"/>
      <c r="AK253" s="76"/>
      <c r="AL253" s="76"/>
      <c r="AM253" s="76"/>
      <c r="AN253" s="76"/>
      <c r="AO253" s="76"/>
      <c r="AP253" s="76"/>
      <c r="AQ253" s="76"/>
      <c r="AR253" s="76"/>
      <c r="AS253" s="76"/>
      <c r="AT253" s="76"/>
      <c r="AU253" s="76"/>
      <c r="AV253" s="76"/>
      <c r="AW253" s="76"/>
      <c r="AX253" s="76"/>
      <c r="AY253" s="76"/>
      <c r="AZ253" s="76"/>
      <c r="BA253" s="76"/>
      <c r="BB253" s="76"/>
      <c r="BC253" s="76"/>
      <c r="BD253" s="76"/>
      <c r="BE253" s="76"/>
      <c r="BF253" s="76"/>
      <c r="BG253" s="76"/>
      <c r="BH253" s="76"/>
      <c r="BI253" s="76"/>
      <c r="BJ253" s="76"/>
      <c r="BK253" s="76"/>
      <c r="BL253" s="76"/>
      <c r="BM253" s="76"/>
      <c r="BN253" s="76"/>
      <c r="BO253" s="76"/>
      <c r="BP253" s="76"/>
      <c r="BQ253" s="76"/>
      <c r="BR253" s="76"/>
      <c r="BS253" s="76"/>
      <c r="BU253" s="76"/>
      <c r="BW253" s="76"/>
      <c r="BX253" s="76"/>
      <c r="BY253" s="76"/>
      <c r="BZ253" s="76"/>
      <c r="CA253" s="76"/>
      <c r="CB253" s="76"/>
      <c r="CC253" s="76"/>
      <c r="CD253" s="76"/>
      <c r="CE253" s="76"/>
      <c r="CF253" s="76"/>
      <c r="CG253" s="76"/>
      <c r="CH253" s="76"/>
      <c r="CI253" s="76"/>
      <c r="CJ253" s="76"/>
      <c r="CK253" s="76"/>
      <c r="CL253" s="76"/>
      <c r="CM253" s="76"/>
      <c r="CN253" s="76"/>
      <c r="CO253" s="76"/>
      <c r="CP253" s="76"/>
      <c r="CQ253" s="76"/>
      <c r="CR253" s="76"/>
      <c r="CS253" s="76"/>
      <c r="CT253" s="76"/>
      <c r="CU253" s="76"/>
      <c r="CV253" s="76"/>
      <c r="CW253" s="76"/>
      <c r="CX253" s="76"/>
      <c r="CY253" s="76"/>
      <c r="CZ253" s="76"/>
      <c r="DA253" s="76"/>
      <c r="DB253" s="76"/>
      <c r="DC253" s="76"/>
      <c r="DD253" s="76"/>
      <c r="DE253" s="76"/>
      <c r="DF253" s="76"/>
      <c r="DG253" s="76"/>
      <c r="DH253" s="76"/>
      <c r="DI253" s="76"/>
      <c r="DJ253" s="76"/>
      <c r="DK253" s="76"/>
      <c r="DL253" s="76"/>
      <c r="DM253" s="76"/>
      <c r="DN253" s="76"/>
      <c r="DO253" s="77"/>
      <c r="DP253" s="77"/>
      <c r="DQ253" s="77"/>
      <c r="DR253" s="77"/>
      <c r="DS253" s="77"/>
      <c r="DT253" s="77"/>
      <c r="DU253" s="77"/>
      <c r="DV253" s="77"/>
      <c r="DW253" s="77"/>
      <c r="DX253" s="76"/>
      <c r="DY253" s="137"/>
      <c r="DZ253" s="76"/>
      <c r="EA253" s="137"/>
      <c r="EB253" s="76"/>
      <c r="EC253" s="137"/>
      <c r="ED253" s="76"/>
      <c r="EE253" s="137"/>
      <c r="EF253" s="76"/>
    </row>
    <row r="254" spans="2:136" x14ac:dyDescent="0.2">
      <c r="B254" s="158"/>
      <c r="C254" s="158"/>
      <c r="D254" s="158"/>
      <c r="E254" s="158"/>
      <c r="F254" s="158"/>
      <c r="G254" s="158"/>
      <c r="H254" s="158"/>
      <c r="I254" s="158"/>
      <c r="J254" s="158"/>
      <c r="K254" s="158"/>
      <c r="L254" s="158"/>
      <c r="M254" s="158"/>
      <c r="N254" s="158"/>
      <c r="O254" s="158"/>
      <c r="P254" s="142"/>
      <c r="Q254" s="142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6"/>
      <c r="AK254" s="76"/>
      <c r="AL254" s="76"/>
      <c r="AM254" s="76"/>
      <c r="AN254" s="76"/>
      <c r="AO254" s="76"/>
      <c r="AP254" s="76"/>
      <c r="AQ254" s="76"/>
      <c r="AR254" s="76"/>
      <c r="AS254" s="76"/>
      <c r="AT254" s="76"/>
      <c r="AU254" s="76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  <c r="BL254" s="76"/>
      <c r="BM254" s="76"/>
      <c r="BN254" s="76"/>
      <c r="BO254" s="76"/>
      <c r="BP254" s="76"/>
      <c r="BQ254" s="76"/>
      <c r="BR254" s="76"/>
      <c r="BS254" s="76"/>
      <c r="BU254" s="76"/>
      <c r="BW254" s="76"/>
      <c r="BX254" s="76"/>
      <c r="BY254" s="76"/>
      <c r="BZ254" s="76"/>
      <c r="CA254" s="76"/>
      <c r="CB254" s="76"/>
      <c r="CC254" s="76"/>
      <c r="CD254" s="76"/>
      <c r="CE254" s="76"/>
      <c r="CF254" s="76"/>
      <c r="CG254" s="76"/>
      <c r="CH254" s="76"/>
      <c r="CI254" s="76"/>
      <c r="CJ254" s="76"/>
      <c r="CK254" s="76"/>
      <c r="CL254" s="76"/>
      <c r="CM254" s="76"/>
      <c r="CN254" s="76"/>
      <c r="CO254" s="76"/>
      <c r="CP254" s="76"/>
      <c r="CQ254" s="76"/>
      <c r="CR254" s="76"/>
      <c r="CS254" s="76"/>
      <c r="CT254" s="76"/>
      <c r="CU254" s="76"/>
      <c r="CV254" s="76"/>
      <c r="CW254" s="76"/>
      <c r="CX254" s="76"/>
      <c r="CY254" s="76"/>
      <c r="CZ254" s="76"/>
      <c r="DA254" s="76"/>
      <c r="DB254" s="76"/>
      <c r="DC254" s="76"/>
      <c r="DD254" s="76"/>
      <c r="DE254" s="76"/>
      <c r="DF254" s="76"/>
      <c r="DG254" s="76"/>
      <c r="DH254" s="76"/>
      <c r="DI254" s="76"/>
      <c r="DJ254" s="76"/>
      <c r="DK254" s="76"/>
      <c r="DL254" s="76"/>
      <c r="DM254" s="76"/>
      <c r="DN254" s="76"/>
      <c r="DO254" s="77"/>
      <c r="DP254" s="77"/>
      <c r="DQ254" s="77"/>
      <c r="DR254" s="77"/>
      <c r="DS254" s="77"/>
      <c r="DT254" s="77"/>
      <c r="DU254" s="77"/>
      <c r="DV254" s="77"/>
      <c r="DW254" s="77"/>
      <c r="DX254" s="76"/>
      <c r="DY254" s="137"/>
      <c r="DZ254" s="76"/>
      <c r="EA254" s="137"/>
      <c r="EB254" s="76"/>
      <c r="EC254" s="137"/>
      <c r="ED254" s="76"/>
      <c r="EE254" s="137"/>
      <c r="EF254" s="76"/>
    </row>
    <row r="255" spans="2:136" x14ac:dyDescent="0.2">
      <c r="B255" s="158"/>
      <c r="C255" s="158"/>
      <c r="D255" s="158"/>
      <c r="E255" s="158"/>
      <c r="F255" s="158"/>
      <c r="G255" s="158"/>
      <c r="H255" s="158"/>
      <c r="I255" s="158"/>
      <c r="J255" s="158"/>
      <c r="K255" s="158"/>
      <c r="L255" s="158"/>
      <c r="M255" s="158"/>
      <c r="N255" s="158"/>
      <c r="O255" s="158"/>
      <c r="P255" s="142"/>
      <c r="Q255" s="142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6"/>
      <c r="AK255" s="76"/>
      <c r="AL255" s="76"/>
      <c r="AM255" s="76"/>
      <c r="AN255" s="76"/>
      <c r="AO255" s="76"/>
      <c r="AP255" s="76"/>
      <c r="AQ255" s="76"/>
      <c r="AR255" s="76"/>
      <c r="AS255" s="76"/>
      <c r="AT255" s="76"/>
      <c r="AU255" s="76"/>
      <c r="AV255" s="76"/>
      <c r="AW255" s="76"/>
      <c r="AX255" s="76"/>
      <c r="AY255" s="76"/>
      <c r="AZ255" s="76"/>
      <c r="BA255" s="76"/>
      <c r="BB255" s="76"/>
      <c r="BC255" s="76"/>
      <c r="BD255" s="76"/>
      <c r="BE255" s="76"/>
      <c r="BF255" s="76"/>
      <c r="BG255" s="76"/>
      <c r="BH255" s="76"/>
      <c r="BI255" s="76"/>
      <c r="BJ255" s="76"/>
      <c r="BK255" s="76"/>
      <c r="BL255" s="76"/>
      <c r="BM255" s="76"/>
      <c r="BN255" s="76"/>
      <c r="BO255" s="76"/>
      <c r="BP255" s="76"/>
      <c r="BQ255" s="76"/>
      <c r="BR255" s="76"/>
      <c r="BS255" s="76"/>
      <c r="BU255" s="76"/>
      <c r="BW255" s="76"/>
      <c r="BX255" s="76"/>
      <c r="BY255" s="76"/>
      <c r="BZ255" s="76"/>
      <c r="CA255" s="76"/>
      <c r="CB255" s="76"/>
      <c r="CC255" s="76"/>
      <c r="CD255" s="76"/>
      <c r="CE255" s="76"/>
      <c r="CF255" s="76"/>
      <c r="CG255" s="76"/>
      <c r="CH255" s="76"/>
      <c r="CI255" s="76"/>
      <c r="CJ255" s="76"/>
      <c r="CK255" s="76"/>
      <c r="CL255" s="76"/>
      <c r="CM255" s="76"/>
      <c r="CN255" s="76"/>
      <c r="CO255" s="76"/>
      <c r="CP255" s="76"/>
      <c r="CQ255" s="76"/>
      <c r="CR255" s="76"/>
      <c r="CS255" s="76"/>
      <c r="CT255" s="76"/>
      <c r="CU255" s="76"/>
      <c r="CV255" s="76"/>
      <c r="CW255" s="76"/>
      <c r="CX255" s="76"/>
      <c r="CY255" s="76"/>
      <c r="CZ255" s="76"/>
      <c r="DA255" s="76"/>
      <c r="DB255" s="76"/>
      <c r="DC255" s="76"/>
      <c r="DD255" s="76"/>
      <c r="DE255" s="76"/>
      <c r="DF255" s="76"/>
      <c r="DG255" s="76"/>
      <c r="DH255" s="76"/>
      <c r="DI255" s="76"/>
      <c r="DJ255" s="76"/>
      <c r="DK255" s="76"/>
      <c r="DL255" s="76"/>
      <c r="DM255" s="76"/>
      <c r="DN255" s="76"/>
      <c r="DO255" s="77"/>
      <c r="DP255" s="77"/>
      <c r="DQ255" s="77"/>
      <c r="DR255" s="77"/>
      <c r="DS255" s="77"/>
      <c r="DT255" s="77"/>
      <c r="DU255" s="77"/>
      <c r="DV255" s="77"/>
      <c r="DW255" s="77"/>
      <c r="DX255" s="76"/>
      <c r="DY255" s="137"/>
      <c r="DZ255" s="76"/>
      <c r="EA255" s="137"/>
      <c r="EB255" s="76"/>
      <c r="EC255" s="137"/>
      <c r="ED255" s="76"/>
      <c r="EE255" s="137"/>
      <c r="EF255" s="76"/>
    </row>
    <row r="256" spans="2:136" x14ac:dyDescent="0.2">
      <c r="B256" s="158"/>
      <c r="C256" s="158"/>
      <c r="D256" s="158"/>
      <c r="E256" s="158"/>
      <c r="F256" s="158"/>
      <c r="G256" s="158"/>
      <c r="H256" s="158"/>
      <c r="I256" s="158"/>
      <c r="J256" s="158"/>
      <c r="K256" s="158"/>
      <c r="L256" s="158"/>
      <c r="M256" s="158"/>
      <c r="N256" s="158"/>
      <c r="O256" s="158"/>
      <c r="P256" s="142"/>
      <c r="Q256" s="142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  <c r="AV256" s="76"/>
      <c r="AW256" s="76"/>
      <c r="AX256" s="76"/>
      <c r="AY256" s="76"/>
      <c r="AZ256" s="76"/>
      <c r="BA256" s="76"/>
      <c r="BB256" s="76"/>
      <c r="BC256" s="76"/>
      <c r="BD256" s="76"/>
      <c r="BE256" s="76"/>
      <c r="BF256" s="76"/>
      <c r="BG256" s="76"/>
      <c r="BH256" s="76"/>
      <c r="BI256" s="76"/>
      <c r="BJ256" s="76"/>
      <c r="BK256" s="76"/>
      <c r="BL256" s="76"/>
      <c r="BM256" s="76"/>
      <c r="BN256" s="76"/>
      <c r="BO256" s="76"/>
      <c r="BP256" s="76"/>
      <c r="BQ256" s="76"/>
      <c r="BR256" s="76"/>
      <c r="BS256" s="76"/>
      <c r="BU256" s="76"/>
      <c r="BW256" s="76"/>
      <c r="BX256" s="76"/>
      <c r="BY256" s="76"/>
      <c r="BZ256" s="76"/>
      <c r="CA256" s="76"/>
      <c r="CB256" s="76"/>
      <c r="CC256" s="76"/>
      <c r="CD256" s="76"/>
      <c r="CE256" s="76"/>
      <c r="CF256" s="76"/>
      <c r="CG256" s="76"/>
      <c r="CH256" s="76"/>
      <c r="CI256" s="76"/>
      <c r="CJ256" s="76"/>
      <c r="CK256" s="76"/>
      <c r="CL256" s="76"/>
      <c r="CM256" s="76"/>
      <c r="CN256" s="76"/>
      <c r="CO256" s="76"/>
      <c r="CP256" s="76"/>
      <c r="CQ256" s="76"/>
      <c r="CR256" s="76"/>
      <c r="CS256" s="76"/>
      <c r="CT256" s="76"/>
      <c r="CU256" s="76"/>
      <c r="CV256" s="76"/>
      <c r="CW256" s="76"/>
      <c r="CX256" s="76"/>
      <c r="CY256" s="76"/>
      <c r="CZ256" s="76"/>
      <c r="DA256" s="76"/>
      <c r="DB256" s="76"/>
      <c r="DC256" s="76"/>
      <c r="DD256" s="76"/>
      <c r="DE256" s="76"/>
      <c r="DF256" s="76"/>
      <c r="DG256" s="76"/>
      <c r="DH256" s="76"/>
      <c r="DI256" s="76"/>
      <c r="DJ256" s="76"/>
      <c r="DK256" s="76"/>
      <c r="DL256" s="76"/>
      <c r="DM256" s="76"/>
      <c r="DN256" s="76"/>
      <c r="DO256" s="77"/>
      <c r="DP256" s="77"/>
      <c r="DQ256" s="77"/>
      <c r="DR256" s="77"/>
      <c r="DS256" s="77"/>
      <c r="DT256" s="77"/>
      <c r="DU256" s="77"/>
      <c r="DV256" s="77"/>
      <c r="DW256" s="77"/>
      <c r="DX256" s="76"/>
      <c r="DY256" s="137"/>
      <c r="DZ256" s="76"/>
      <c r="EA256" s="137"/>
      <c r="EB256" s="76"/>
      <c r="EC256" s="137"/>
      <c r="ED256" s="76"/>
      <c r="EE256" s="137"/>
      <c r="EF256" s="76"/>
    </row>
    <row r="257" spans="2:136" x14ac:dyDescent="0.2">
      <c r="B257" s="158"/>
      <c r="C257" s="158"/>
      <c r="D257" s="158"/>
      <c r="E257" s="158"/>
      <c r="F257" s="158"/>
      <c r="G257" s="158"/>
      <c r="H257" s="158"/>
      <c r="I257" s="158"/>
      <c r="J257" s="158"/>
      <c r="K257" s="158"/>
      <c r="L257" s="158"/>
      <c r="M257" s="158"/>
      <c r="N257" s="158"/>
      <c r="O257" s="158"/>
      <c r="P257" s="142"/>
      <c r="Q257" s="142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I257" s="76"/>
      <c r="AJ257" s="76"/>
      <c r="AK257" s="76"/>
      <c r="AL257" s="76"/>
      <c r="AM257" s="76"/>
      <c r="AN257" s="76"/>
      <c r="AO257" s="76"/>
      <c r="AP257" s="76"/>
      <c r="AQ257" s="76"/>
      <c r="AR257" s="76"/>
      <c r="AS257" s="76"/>
      <c r="AT257" s="76"/>
      <c r="AU257" s="76"/>
      <c r="AV257" s="76"/>
      <c r="AW257" s="76"/>
      <c r="AX257" s="76"/>
      <c r="AY257" s="76"/>
      <c r="AZ257" s="76"/>
      <c r="BA257" s="76"/>
      <c r="BB257" s="76"/>
      <c r="BC257" s="76"/>
      <c r="BD257" s="76"/>
      <c r="BE257" s="76"/>
      <c r="BF257" s="76"/>
      <c r="BG257" s="76"/>
      <c r="BH257" s="76"/>
      <c r="BI257" s="76"/>
      <c r="BJ257" s="76"/>
      <c r="BK257" s="76"/>
      <c r="BL257" s="76"/>
      <c r="BM257" s="76"/>
      <c r="BN257" s="76"/>
      <c r="BO257" s="76"/>
      <c r="BP257" s="76"/>
      <c r="BQ257" s="76"/>
      <c r="BR257" s="76"/>
      <c r="BS257" s="76"/>
      <c r="BU257" s="76"/>
      <c r="BW257" s="76"/>
      <c r="BX257" s="76"/>
      <c r="BY257" s="76"/>
      <c r="BZ257" s="76"/>
      <c r="CA257" s="76"/>
      <c r="CB257" s="76"/>
      <c r="CC257" s="76"/>
      <c r="CD257" s="76"/>
      <c r="CE257" s="76"/>
      <c r="CF257" s="76"/>
      <c r="CG257" s="76"/>
      <c r="CH257" s="76"/>
      <c r="CI257" s="76"/>
      <c r="CJ257" s="76"/>
      <c r="CK257" s="76"/>
      <c r="CL257" s="76"/>
      <c r="CM257" s="76"/>
      <c r="CN257" s="76"/>
      <c r="CO257" s="76"/>
      <c r="CP257" s="76"/>
      <c r="CQ257" s="76"/>
      <c r="CR257" s="76"/>
      <c r="CS257" s="76"/>
      <c r="CT257" s="76"/>
      <c r="CU257" s="76"/>
      <c r="CV257" s="76"/>
      <c r="CW257" s="76"/>
      <c r="CX257" s="76"/>
      <c r="CY257" s="76"/>
      <c r="CZ257" s="76"/>
      <c r="DA257" s="76"/>
      <c r="DB257" s="76"/>
      <c r="DC257" s="76"/>
      <c r="DD257" s="76"/>
      <c r="DE257" s="76"/>
      <c r="DF257" s="76"/>
      <c r="DG257" s="76"/>
      <c r="DH257" s="76"/>
      <c r="DI257" s="76"/>
      <c r="DJ257" s="76"/>
      <c r="DK257" s="76"/>
      <c r="DL257" s="76"/>
      <c r="DM257" s="76"/>
      <c r="DN257" s="76"/>
      <c r="DO257" s="77"/>
      <c r="DP257" s="77"/>
      <c r="DQ257" s="77"/>
      <c r="DR257" s="77"/>
      <c r="DS257" s="77"/>
      <c r="DT257" s="77"/>
      <c r="DU257" s="77"/>
      <c r="DV257" s="77"/>
      <c r="DW257" s="77"/>
      <c r="DX257" s="76"/>
      <c r="DY257" s="137"/>
      <c r="DZ257" s="76"/>
      <c r="EA257" s="137"/>
      <c r="EB257" s="76"/>
      <c r="EC257" s="137"/>
      <c r="ED257" s="76"/>
      <c r="EE257" s="137"/>
      <c r="EF257" s="76"/>
    </row>
    <row r="258" spans="2:136" x14ac:dyDescent="0.2">
      <c r="B258" s="158"/>
      <c r="C258" s="158"/>
      <c r="D258" s="158"/>
      <c r="E258" s="158"/>
      <c r="F258" s="158"/>
      <c r="G258" s="158"/>
      <c r="H258" s="158"/>
      <c r="I258" s="158"/>
      <c r="J258" s="158"/>
      <c r="K258" s="158"/>
      <c r="L258" s="158"/>
      <c r="M258" s="158"/>
      <c r="N258" s="158"/>
      <c r="O258" s="158"/>
      <c r="P258" s="142"/>
      <c r="Q258" s="142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  <c r="AL258" s="76"/>
      <c r="AM258" s="76"/>
      <c r="AN258" s="76"/>
      <c r="AO258" s="76"/>
      <c r="AP258" s="76"/>
      <c r="AQ258" s="76"/>
      <c r="AR258" s="76"/>
      <c r="AS258" s="76"/>
      <c r="AT258" s="76"/>
      <c r="AU258" s="76"/>
      <c r="AV258" s="76"/>
      <c r="AW258" s="76"/>
      <c r="AX258" s="76"/>
      <c r="AY258" s="76"/>
      <c r="AZ258" s="76"/>
      <c r="BA258" s="76"/>
      <c r="BB258" s="76"/>
      <c r="BC258" s="76"/>
      <c r="BD258" s="76"/>
      <c r="BE258" s="76"/>
      <c r="BF258" s="76"/>
      <c r="BG258" s="76"/>
      <c r="BH258" s="76"/>
      <c r="BI258" s="76"/>
      <c r="BJ258" s="76"/>
      <c r="BK258" s="76"/>
      <c r="BL258" s="76"/>
      <c r="BM258" s="76"/>
      <c r="BN258" s="76"/>
      <c r="BO258" s="76"/>
      <c r="BP258" s="76"/>
      <c r="BQ258" s="76"/>
      <c r="BR258" s="76"/>
      <c r="BS258" s="76"/>
      <c r="BU258" s="76"/>
      <c r="BW258" s="76"/>
      <c r="BX258" s="76"/>
      <c r="BY258" s="76"/>
      <c r="BZ258" s="76"/>
      <c r="CA258" s="76"/>
      <c r="CB258" s="76"/>
      <c r="CC258" s="76"/>
      <c r="CD258" s="76"/>
      <c r="CE258" s="76"/>
      <c r="CF258" s="76"/>
      <c r="CG258" s="76"/>
      <c r="CH258" s="76"/>
      <c r="CI258" s="76"/>
      <c r="CJ258" s="76"/>
      <c r="CK258" s="76"/>
      <c r="CL258" s="76"/>
      <c r="CM258" s="76"/>
      <c r="CN258" s="76"/>
      <c r="CO258" s="76"/>
      <c r="CP258" s="76"/>
      <c r="CQ258" s="76"/>
      <c r="CR258" s="76"/>
      <c r="CS258" s="76"/>
      <c r="CT258" s="76"/>
      <c r="CU258" s="76"/>
      <c r="CV258" s="76"/>
      <c r="CW258" s="76"/>
      <c r="CX258" s="76"/>
      <c r="CY258" s="76"/>
      <c r="CZ258" s="76"/>
      <c r="DA258" s="76"/>
      <c r="DB258" s="76"/>
      <c r="DC258" s="76"/>
      <c r="DD258" s="76"/>
      <c r="DE258" s="76"/>
      <c r="DF258" s="76"/>
      <c r="DG258" s="76"/>
      <c r="DH258" s="76"/>
      <c r="DI258" s="76"/>
      <c r="DJ258" s="76"/>
      <c r="DK258" s="76"/>
      <c r="DL258" s="76"/>
      <c r="DM258" s="76"/>
      <c r="DN258" s="76"/>
      <c r="DO258" s="77"/>
      <c r="DP258" s="77"/>
      <c r="DQ258" s="77"/>
      <c r="DR258" s="77"/>
      <c r="DS258" s="77"/>
      <c r="DT258" s="77"/>
      <c r="DU258" s="77"/>
      <c r="DV258" s="77"/>
      <c r="DW258" s="77"/>
      <c r="DX258" s="76"/>
      <c r="DY258" s="137"/>
      <c r="DZ258" s="76"/>
      <c r="EA258" s="137"/>
      <c r="EB258" s="76"/>
      <c r="EC258" s="137"/>
      <c r="ED258" s="76"/>
      <c r="EE258" s="137"/>
      <c r="EF258" s="76"/>
    </row>
    <row r="259" spans="2:136" x14ac:dyDescent="0.2">
      <c r="B259" s="158"/>
      <c r="C259" s="158"/>
      <c r="D259" s="158"/>
      <c r="E259" s="158"/>
      <c r="F259" s="158"/>
      <c r="G259" s="158"/>
      <c r="H259" s="158"/>
      <c r="I259" s="158"/>
      <c r="J259" s="158"/>
      <c r="K259" s="158"/>
      <c r="L259" s="158"/>
      <c r="M259" s="158"/>
      <c r="N259" s="158"/>
      <c r="O259" s="158"/>
      <c r="P259" s="142"/>
      <c r="Q259" s="142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6"/>
      <c r="AR259" s="76"/>
      <c r="AS259" s="76"/>
      <c r="AT259" s="76"/>
      <c r="AU259" s="76"/>
      <c r="AV259" s="76"/>
      <c r="AW259" s="76"/>
      <c r="AX259" s="76"/>
      <c r="AY259" s="76"/>
      <c r="AZ259" s="76"/>
      <c r="BA259" s="76"/>
      <c r="BB259" s="76"/>
      <c r="BC259" s="76"/>
      <c r="BD259" s="76"/>
      <c r="BE259" s="76"/>
      <c r="BF259" s="76"/>
      <c r="BG259" s="76"/>
      <c r="BH259" s="76"/>
      <c r="BI259" s="76"/>
      <c r="BJ259" s="76"/>
      <c r="BK259" s="76"/>
      <c r="BL259" s="76"/>
      <c r="BM259" s="76"/>
      <c r="BN259" s="76"/>
      <c r="BO259" s="76"/>
      <c r="BP259" s="76"/>
      <c r="BQ259" s="76"/>
      <c r="BR259" s="76"/>
      <c r="BS259" s="76"/>
      <c r="BU259" s="76"/>
      <c r="BW259" s="76"/>
      <c r="BX259" s="76"/>
      <c r="BY259" s="76"/>
      <c r="BZ259" s="76"/>
      <c r="CA259" s="76"/>
      <c r="CB259" s="76"/>
      <c r="CC259" s="76"/>
      <c r="CD259" s="76"/>
      <c r="CE259" s="76"/>
      <c r="CF259" s="76"/>
      <c r="CG259" s="76"/>
      <c r="CH259" s="76"/>
      <c r="CI259" s="76"/>
      <c r="CJ259" s="76"/>
      <c r="CK259" s="76"/>
      <c r="CL259" s="76"/>
      <c r="CM259" s="76"/>
      <c r="CN259" s="76"/>
      <c r="CO259" s="76"/>
      <c r="CP259" s="76"/>
      <c r="CQ259" s="76"/>
      <c r="CR259" s="76"/>
      <c r="CS259" s="76"/>
      <c r="CT259" s="76"/>
      <c r="CU259" s="76"/>
      <c r="CV259" s="76"/>
      <c r="CW259" s="76"/>
      <c r="CX259" s="76"/>
      <c r="CY259" s="76"/>
      <c r="CZ259" s="76"/>
      <c r="DA259" s="76"/>
      <c r="DB259" s="76"/>
      <c r="DC259" s="76"/>
      <c r="DD259" s="76"/>
      <c r="DE259" s="76"/>
      <c r="DF259" s="76"/>
      <c r="DG259" s="76"/>
      <c r="DH259" s="76"/>
      <c r="DI259" s="76"/>
      <c r="DJ259" s="76"/>
      <c r="DK259" s="76"/>
      <c r="DL259" s="76"/>
      <c r="DM259" s="76"/>
      <c r="DN259" s="76"/>
      <c r="DO259" s="77"/>
      <c r="DP259" s="77"/>
      <c r="DQ259" s="77"/>
      <c r="DR259" s="77"/>
      <c r="DS259" s="77"/>
      <c r="DT259" s="77"/>
      <c r="DU259" s="77"/>
      <c r="DV259" s="77"/>
      <c r="DW259" s="77"/>
      <c r="DX259" s="76"/>
      <c r="DY259" s="137"/>
      <c r="DZ259" s="76"/>
      <c r="EA259" s="137"/>
      <c r="EB259" s="76"/>
      <c r="EC259" s="137"/>
      <c r="ED259" s="76"/>
      <c r="EE259" s="137"/>
      <c r="EF259" s="76"/>
    </row>
    <row r="260" spans="2:136" x14ac:dyDescent="0.2">
      <c r="B260" s="158"/>
      <c r="C260" s="158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142"/>
      <c r="Q260" s="142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76"/>
      <c r="AL260" s="76"/>
      <c r="AM260" s="76"/>
      <c r="AN260" s="76"/>
      <c r="AO260" s="76"/>
      <c r="AP260" s="76"/>
      <c r="AQ260" s="76"/>
      <c r="AR260" s="76"/>
      <c r="AS260" s="76"/>
      <c r="AT260" s="76"/>
      <c r="AU260" s="76"/>
      <c r="AV260" s="76"/>
      <c r="AW260" s="76"/>
      <c r="AX260" s="76"/>
      <c r="AY260" s="76"/>
      <c r="AZ260" s="76"/>
      <c r="BA260" s="76"/>
      <c r="BB260" s="76"/>
      <c r="BC260" s="76"/>
      <c r="BD260" s="76"/>
      <c r="BE260" s="76"/>
      <c r="BF260" s="76"/>
      <c r="BG260" s="76"/>
      <c r="BH260" s="76"/>
      <c r="BI260" s="76"/>
      <c r="BJ260" s="76"/>
      <c r="BK260" s="76"/>
      <c r="BL260" s="76"/>
      <c r="BM260" s="76"/>
      <c r="BN260" s="76"/>
      <c r="BO260" s="76"/>
      <c r="BP260" s="76"/>
      <c r="BQ260" s="76"/>
      <c r="BR260" s="76"/>
      <c r="BS260" s="76"/>
      <c r="BU260" s="76"/>
      <c r="BW260" s="76"/>
      <c r="BX260" s="76"/>
      <c r="BY260" s="76"/>
      <c r="BZ260" s="76"/>
      <c r="CA260" s="76"/>
      <c r="CB260" s="76"/>
      <c r="CC260" s="76"/>
      <c r="CD260" s="76"/>
      <c r="CE260" s="76"/>
      <c r="CF260" s="76"/>
      <c r="CG260" s="76"/>
      <c r="CH260" s="76"/>
      <c r="CI260" s="76"/>
      <c r="CJ260" s="76"/>
      <c r="CK260" s="76"/>
      <c r="CL260" s="76"/>
      <c r="CM260" s="76"/>
      <c r="CN260" s="76"/>
      <c r="CO260" s="76"/>
      <c r="CP260" s="76"/>
      <c r="CQ260" s="76"/>
      <c r="CR260" s="76"/>
      <c r="CS260" s="76"/>
      <c r="CT260" s="76"/>
      <c r="CU260" s="76"/>
      <c r="CV260" s="76"/>
      <c r="CW260" s="76"/>
      <c r="CX260" s="76"/>
      <c r="CY260" s="76"/>
      <c r="CZ260" s="76"/>
      <c r="DA260" s="76"/>
      <c r="DB260" s="76"/>
      <c r="DC260" s="76"/>
      <c r="DD260" s="76"/>
      <c r="DE260" s="76"/>
      <c r="DF260" s="76"/>
      <c r="DG260" s="76"/>
      <c r="DH260" s="76"/>
      <c r="DI260" s="76"/>
      <c r="DJ260" s="76"/>
      <c r="DK260" s="76"/>
      <c r="DL260" s="76"/>
      <c r="DM260" s="76"/>
      <c r="DN260" s="76"/>
      <c r="DO260" s="77"/>
      <c r="DP260" s="77"/>
      <c r="DQ260" s="77"/>
      <c r="DR260" s="77"/>
      <c r="DS260" s="77"/>
      <c r="DT260" s="77"/>
      <c r="DU260" s="77"/>
      <c r="DV260" s="77"/>
      <c r="DW260" s="77"/>
      <c r="DX260" s="76"/>
      <c r="DY260" s="137"/>
      <c r="DZ260" s="76"/>
      <c r="EA260" s="137"/>
      <c r="EB260" s="76"/>
      <c r="EC260" s="137"/>
      <c r="ED260" s="76"/>
      <c r="EE260" s="137"/>
      <c r="EF260" s="76"/>
    </row>
    <row r="261" spans="2:136" x14ac:dyDescent="0.2">
      <c r="B261" s="158"/>
      <c r="C261" s="158"/>
      <c r="D261" s="158"/>
      <c r="E261" s="158"/>
      <c r="F261" s="158"/>
      <c r="G261" s="158"/>
      <c r="H261" s="158"/>
      <c r="I261" s="158"/>
      <c r="J261" s="158"/>
      <c r="K261" s="158"/>
      <c r="L261" s="158"/>
      <c r="M261" s="158"/>
      <c r="N261" s="158"/>
      <c r="O261" s="158"/>
      <c r="P261" s="142"/>
      <c r="Q261" s="142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6"/>
      <c r="AL261" s="76"/>
      <c r="AM261" s="76"/>
      <c r="AN261" s="76"/>
      <c r="AO261" s="76"/>
      <c r="AP261" s="76"/>
      <c r="AQ261" s="76"/>
      <c r="AR261" s="76"/>
      <c r="AS261" s="76"/>
      <c r="AT261" s="76"/>
      <c r="AU261" s="76"/>
      <c r="AV261" s="76"/>
      <c r="AW261" s="76"/>
      <c r="AX261" s="76"/>
      <c r="AY261" s="76"/>
      <c r="AZ261" s="76"/>
      <c r="BA261" s="76"/>
      <c r="BB261" s="76"/>
      <c r="BC261" s="76"/>
      <c r="BD261" s="76"/>
      <c r="BE261" s="76"/>
      <c r="BF261" s="76"/>
      <c r="BG261" s="76"/>
      <c r="BH261" s="76"/>
      <c r="BI261" s="76"/>
      <c r="BJ261" s="76"/>
      <c r="BK261" s="76"/>
      <c r="BL261" s="76"/>
      <c r="BM261" s="76"/>
      <c r="BN261" s="76"/>
      <c r="BO261" s="76"/>
      <c r="BP261" s="76"/>
      <c r="BQ261" s="76"/>
      <c r="BR261" s="76"/>
      <c r="BS261" s="76"/>
      <c r="BU261" s="76"/>
      <c r="BW261" s="76"/>
      <c r="BX261" s="76"/>
      <c r="BY261" s="76"/>
      <c r="BZ261" s="76"/>
      <c r="CA261" s="76"/>
      <c r="CB261" s="76"/>
      <c r="CC261" s="76"/>
      <c r="CD261" s="76"/>
      <c r="CE261" s="76"/>
      <c r="CF261" s="76"/>
      <c r="CG261" s="76"/>
      <c r="CH261" s="76"/>
      <c r="CI261" s="76"/>
      <c r="CJ261" s="76"/>
      <c r="CK261" s="76"/>
      <c r="CL261" s="76"/>
      <c r="CM261" s="76"/>
      <c r="CN261" s="76"/>
      <c r="CO261" s="76"/>
      <c r="CP261" s="76"/>
      <c r="CQ261" s="76"/>
      <c r="CR261" s="76"/>
      <c r="CS261" s="76"/>
      <c r="CT261" s="76"/>
      <c r="CU261" s="76"/>
      <c r="CV261" s="76"/>
      <c r="CW261" s="76"/>
      <c r="CX261" s="76"/>
      <c r="CY261" s="76"/>
      <c r="CZ261" s="76"/>
      <c r="DA261" s="76"/>
      <c r="DB261" s="76"/>
      <c r="DC261" s="76"/>
      <c r="DD261" s="76"/>
      <c r="DE261" s="76"/>
      <c r="DF261" s="76"/>
      <c r="DG261" s="76"/>
      <c r="DH261" s="76"/>
      <c r="DI261" s="76"/>
      <c r="DJ261" s="76"/>
      <c r="DK261" s="76"/>
      <c r="DL261" s="76"/>
      <c r="DM261" s="76"/>
      <c r="DN261" s="76"/>
      <c r="DO261" s="77"/>
      <c r="DP261" s="77"/>
      <c r="DQ261" s="77"/>
      <c r="DR261" s="77"/>
      <c r="DS261" s="77"/>
      <c r="DT261" s="77"/>
      <c r="DU261" s="77"/>
      <c r="DV261" s="77"/>
      <c r="DW261" s="77"/>
      <c r="DX261" s="76"/>
      <c r="DY261" s="137"/>
      <c r="DZ261" s="76"/>
      <c r="EA261" s="137"/>
      <c r="EB261" s="76"/>
      <c r="EC261" s="137"/>
      <c r="ED261" s="76"/>
      <c r="EE261" s="137"/>
      <c r="EF261" s="76"/>
    </row>
    <row r="262" spans="2:136" x14ac:dyDescent="0.2">
      <c r="B262" s="158"/>
      <c r="C262" s="158"/>
      <c r="D262" s="158"/>
      <c r="E262" s="158"/>
      <c r="F262" s="158"/>
      <c r="G262" s="158"/>
      <c r="H262" s="158"/>
      <c r="I262" s="158"/>
      <c r="J262" s="158"/>
      <c r="K262" s="158"/>
      <c r="L262" s="158"/>
      <c r="M262" s="158"/>
      <c r="N262" s="158"/>
      <c r="O262" s="158"/>
      <c r="P262" s="142"/>
      <c r="Q262" s="142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6"/>
      <c r="AK262" s="76"/>
      <c r="AL262" s="76"/>
      <c r="AM262" s="76"/>
      <c r="AN262" s="76"/>
      <c r="AO262" s="76"/>
      <c r="AP262" s="76"/>
      <c r="AQ262" s="76"/>
      <c r="AR262" s="76"/>
      <c r="AS262" s="76"/>
      <c r="AT262" s="76"/>
      <c r="AU262" s="76"/>
      <c r="AV262" s="76"/>
      <c r="AW262" s="76"/>
      <c r="AX262" s="76"/>
      <c r="AY262" s="76"/>
      <c r="AZ262" s="76"/>
      <c r="BA262" s="76"/>
      <c r="BB262" s="76"/>
      <c r="BC262" s="76"/>
      <c r="BD262" s="76"/>
      <c r="BE262" s="76"/>
      <c r="BF262" s="76"/>
      <c r="BG262" s="76"/>
      <c r="BH262" s="76"/>
      <c r="BI262" s="76"/>
      <c r="BJ262" s="76"/>
      <c r="BK262" s="76"/>
      <c r="BL262" s="76"/>
      <c r="BM262" s="76"/>
      <c r="BN262" s="76"/>
      <c r="BO262" s="76"/>
      <c r="BP262" s="76"/>
      <c r="BQ262" s="76"/>
      <c r="BR262" s="76"/>
      <c r="BS262" s="76"/>
      <c r="BU262" s="76"/>
      <c r="BW262" s="76"/>
      <c r="BX262" s="76"/>
      <c r="BY262" s="76"/>
      <c r="BZ262" s="76"/>
      <c r="CA262" s="76"/>
      <c r="CB262" s="76"/>
      <c r="CC262" s="76"/>
      <c r="CD262" s="76"/>
      <c r="CE262" s="76"/>
      <c r="CF262" s="76"/>
      <c r="CG262" s="76"/>
      <c r="CH262" s="76"/>
      <c r="CI262" s="76"/>
      <c r="CJ262" s="76"/>
      <c r="CK262" s="76"/>
      <c r="CL262" s="76"/>
      <c r="CM262" s="76"/>
      <c r="CN262" s="76"/>
      <c r="CO262" s="76"/>
      <c r="CP262" s="76"/>
      <c r="CQ262" s="76"/>
      <c r="CR262" s="76"/>
      <c r="CS262" s="76"/>
      <c r="CT262" s="76"/>
      <c r="CU262" s="76"/>
      <c r="CV262" s="76"/>
      <c r="CW262" s="76"/>
      <c r="CX262" s="76"/>
      <c r="CY262" s="76"/>
      <c r="CZ262" s="76"/>
      <c r="DA262" s="76"/>
      <c r="DB262" s="76"/>
      <c r="DC262" s="76"/>
      <c r="DD262" s="76"/>
      <c r="DE262" s="76"/>
      <c r="DF262" s="76"/>
      <c r="DG262" s="76"/>
      <c r="DH262" s="76"/>
      <c r="DI262" s="76"/>
      <c r="DJ262" s="76"/>
      <c r="DK262" s="76"/>
      <c r="DL262" s="76"/>
      <c r="DM262" s="76"/>
      <c r="DN262" s="76"/>
      <c r="DO262" s="77"/>
      <c r="DP262" s="77"/>
      <c r="DQ262" s="77"/>
      <c r="DR262" s="77"/>
      <c r="DS262" s="77"/>
      <c r="DT262" s="77"/>
      <c r="DU262" s="77"/>
      <c r="DV262" s="77"/>
      <c r="DW262" s="77"/>
      <c r="DX262" s="76"/>
      <c r="DY262" s="137"/>
      <c r="DZ262" s="76"/>
      <c r="EA262" s="137"/>
      <c r="EB262" s="76"/>
      <c r="EC262" s="137"/>
      <c r="ED262" s="76"/>
      <c r="EE262" s="137"/>
      <c r="EF262" s="76"/>
    </row>
    <row r="263" spans="2:136" x14ac:dyDescent="0.2">
      <c r="B263" s="158"/>
      <c r="C263" s="158"/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  <c r="N263" s="158"/>
      <c r="O263" s="158"/>
      <c r="P263" s="142"/>
      <c r="Q263" s="142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6"/>
      <c r="AJ263" s="76"/>
      <c r="AK263" s="76"/>
      <c r="AL263" s="76"/>
      <c r="AM263" s="76"/>
      <c r="AN263" s="76"/>
      <c r="AO263" s="76"/>
      <c r="AP263" s="76"/>
      <c r="AQ263" s="76"/>
      <c r="AR263" s="76"/>
      <c r="AS263" s="76"/>
      <c r="AT263" s="76"/>
      <c r="AU263" s="76"/>
      <c r="AV263" s="76"/>
      <c r="AW263" s="76"/>
      <c r="AX263" s="76"/>
      <c r="AY263" s="76"/>
      <c r="AZ263" s="76"/>
      <c r="BA263" s="76"/>
      <c r="BB263" s="76"/>
      <c r="BC263" s="76"/>
      <c r="BD263" s="76"/>
      <c r="BE263" s="76"/>
      <c r="BF263" s="76"/>
      <c r="BG263" s="76"/>
      <c r="BH263" s="76"/>
      <c r="BI263" s="76"/>
      <c r="BJ263" s="76"/>
      <c r="BK263" s="76"/>
      <c r="BL263" s="76"/>
      <c r="BM263" s="76"/>
      <c r="BN263" s="76"/>
      <c r="BO263" s="76"/>
      <c r="BP263" s="76"/>
      <c r="BQ263" s="76"/>
      <c r="BR263" s="76"/>
      <c r="BS263" s="76"/>
      <c r="BU263" s="76"/>
      <c r="BW263" s="76"/>
      <c r="BX263" s="76"/>
      <c r="BY263" s="76"/>
      <c r="BZ263" s="76"/>
      <c r="CA263" s="76"/>
      <c r="CB263" s="76"/>
      <c r="CC263" s="76"/>
      <c r="CD263" s="76"/>
      <c r="CE263" s="76"/>
      <c r="CF263" s="76"/>
      <c r="CG263" s="76"/>
      <c r="CH263" s="76"/>
      <c r="CI263" s="76"/>
      <c r="CJ263" s="76"/>
      <c r="CK263" s="76"/>
      <c r="CL263" s="76"/>
      <c r="CM263" s="76"/>
      <c r="CN263" s="76"/>
      <c r="CO263" s="76"/>
      <c r="CP263" s="76"/>
      <c r="CQ263" s="76"/>
      <c r="CR263" s="76"/>
      <c r="CS263" s="76"/>
      <c r="CT263" s="76"/>
      <c r="CU263" s="76"/>
      <c r="CV263" s="76"/>
      <c r="CW263" s="76"/>
      <c r="CX263" s="76"/>
      <c r="CY263" s="76"/>
      <c r="CZ263" s="76"/>
      <c r="DA263" s="76"/>
      <c r="DB263" s="76"/>
      <c r="DC263" s="76"/>
      <c r="DD263" s="76"/>
      <c r="DE263" s="76"/>
      <c r="DF263" s="76"/>
      <c r="DG263" s="76"/>
      <c r="DH263" s="76"/>
      <c r="DI263" s="76"/>
      <c r="DJ263" s="76"/>
      <c r="DK263" s="76"/>
      <c r="DL263" s="76"/>
      <c r="DM263" s="76"/>
      <c r="DN263" s="76"/>
      <c r="DO263" s="77"/>
      <c r="DP263" s="77"/>
      <c r="DQ263" s="77"/>
      <c r="DR263" s="77"/>
      <c r="DS263" s="77"/>
      <c r="DT263" s="77"/>
      <c r="DU263" s="77"/>
      <c r="DV263" s="77"/>
      <c r="DW263" s="77"/>
      <c r="DX263" s="76"/>
      <c r="DY263" s="137"/>
      <c r="DZ263" s="76"/>
      <c r="EA263" s="137"/>
      <c r="EB263" s="76"/>
      <c r="EC263" s="137"/>
      <c r="ED263" s="76"/>
      <c r="EE263" s="137"/>
      <c r="EF263" s="76"/>
    </row>
    <row r="264" spans="2:136" x14ac:dyDescent="0.2">
      <c r="B264" s="158"/>
      <c r="C264" s="158"/>
      <c r="D264" s="158"/>
      <c r="E264" s="158"/>
      <c r="F264" s="158"/>
      <c r="G264" s="158"/>
      <c r="H264" s="158"/>
      <c r="I264" s="158"/>
      <c r="J264" s="158"/>
      <c r="K264" s="158"/>
      <c r="L264" s="158"/>
      <c r="M264" s="158"/>
      <c r="N264" s="158"/>
      <c r="O264" s="158"/>
      <c r="P264" s="142"/>
      <c r="Q264" s="142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  <c r="AI264" s="76"/>
      <c r="AJ264" s="76"/>
      <c r="AK264" s="76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  <c r="BN264" s="76"/>
      <c r="BO264" s="76"/>
      <c r="BP264" s="76"/>
      <c r="BQ264" s="76"/>
      <c r="BR264" s="76"/>
      <c r="BS264" s="76"/>
      <c r="BU264" s="76"/>
      <c r="BW264" s="76"/>
      <c r="BX264" s="76"/>
      <c r="BY264" s="76"/>
      <c r="BZ264" s="76"/>
      <c r="CA264" s="76"/>
      <c r="CB264" s="76"/>
      <c r="CC264" s="76"/>
      <c r="CD264" s="76"/>
      <c r="CE264" s="76"/>
      <c r="CF264" s="76"/>
      <c r="CG264" s="76"/>
      <c r="CH264" s="76"/>
      <c r="CI264" s="76"/>
      <c r="CJ264" s="76"/>
      <c r="CK264" s="76"/>
      <c r="CL264" s="76"/>
      <c r="CM264" s="76"/>
      <c r="CN264" s="76"/>
      <c r="CO264" s="76"/>
      <c r="CP264" s="76"/>
      <c r="CQ264" s="76"/>
      <c r="CR264" s="76"/>
      <c r="CS264" s="76"/>
      <c r="CT264" s="76"/>
      <c r="CU264" s="76"/>
      <c r="CV264" s="76"/>
      <c r="CW264" s="76"/>
      <c r="CX264" s="76"/>
      <c r="CY264" s="76"/>
      <c r="CZ264" s="76"/>
      <c r="DA264" s="76"/>
      <c r="DB264" s="76"/>
      <c r="DC264" s="76"/>
      <c r="DD264" s="76"/>
      <c r="DE264" s="76"/>
      <c r="DF264" s="76"/>
      <c r="DG264" s="76"/>
      <c r="DH264" s="76"/>
      <c r="DI264" s="76"/>
      <c r="DJ264" s="76"/>
      <c r="DK264" s="76"/>
      <c r="DL264" s="76"/>
      <c r="DM264" s="76"/>
      <c r="DN264" s="76"/>
      <c r="DO264" s="77"/>
      <c r="DP264" s="77"/>
      <c r="DQ264" s="77"/>
      <c r="DR264" s="77"/>
      <c r="DS264" s="77"/>
      <c r="DT264" s="77"/>
      <c r="DU264" s="77"/>
      <c r="DV264" s="77"/>
      <c r="DW264" s="77"/>
      <c r="DX264" s="76"/>
      <c r="DY264" s="137"/>
      <c r="DZ264" s="76"/>
      <c r="EA264" s="137"/>
      <c r="EB264" s="76"/>
      <c r="EC264" s="137"/>
      <c r="ED264" s="76"/>
      <c r="EE264" s="137"/>
      <c r="EF264" s="76"/>
    </row>
    <row r="265" spans="2:136" x14ac:dyDescent="0.2">
      <c r="B265" s="158"/>
      <c r="C265" s="158"/>
      <c r="D265" s="158"/>
      <c r="E265" s="158"/>
      <c r="F265" s="158"/>
      <c r="G265" s="158"/>
      <c r="H265" s="158"/>
      <c r="I265" s="158"/>
      <c r="J265" s="158"/>
      <c r="K265" s="158"/>
      <c r="L265" s="158"/>
      <c r="M265" s="158"/>
      <c r="N265" s="158"/>
      <c r="O265" s="158"/>
      <c r="P265" s="142"/>
      <c r="Q265" s="142"/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  <c r="AI265" s="76"/>
      <c r="AJ265" s="76"/>
      <c r="AK265" s="76"/>
      <c r="AL265" s="76"/>
      <c r="AM265" s="76"/>
      <c r="AN265" s="76"/>
      <c r="AO265" s="76"/>
      <c r="AP265" s="76"/>
      <c r="AQ265" s="76"/>
      <c r="AR265" s="76"/>
      <c r="AS265" s="76"/>
      <c r="AT265" s="76"/>
      <c r="AU265" s="76"/>
      <c r="AV265" s="76"/>
      <c r="AW265" s="76"/>
      <c r="AX265" s="76"/>
      <c r="AY265" s="76"/>
      <c r="AZ265" s="76"/>
      <c r="BA265" s="76"/>
      <c r="BB265" s="76"/>
      <c r="BC265" s="76"/>
      <c r="BD265" s="76"/>
      <c r="BE265" s="76"/>
      <c r="BF265" s="76"/>
      <c r="BG265" s="76"/>
      <c r="BH265" s="76"/>
      <c r="BI265" s="76"/>
      <c r="BJ265" s="76"/>
      <c r="BK265" s="76"/>
      <c r="BL265" s="76"/>
      <c r="BM265" s="76"/>
      <c r="BN265" s="76"/>
      <c r="BO265" s="76"/>
      <c r="BP265" s="76"/>
      <c r="BQ265" s="76"/>
      <c r="BR265" s="76"/>
      <c r="BS265" s="76"/>
      <c r="BU265" s="76"/>
      <c r="BW265" s="76"/>
      <c r="BX265" s="76"/>
      <c r="BY265" s="76"/>
      <c r="BZ265" s="76"/>
      <c r="CA265" s="76"/>
      <c r="CB265" s="76"/>
      <c r="CC265" s="76"/>
      <c r="CD265" s="76"/>
      <c r="CE265" s="76"/>
      <c r="CF265" s="76"/>
      <c r="CG265" s="76"/>
      <c r="CH265" s="76"/>
      <c r="CI265" s="76"/>
      <c r="CJ265" s="76"/>
      <c r="CK265" s="76"/>
      <c r="CL265" s="76"/>
      <c r="CM265" s="76"/>
      <c r="CN265" s="76"/>
      <c r="CO265" s="76"/>
      <c r="CP265" s="76"/>
      <c r="CQ265" s="76"/>
      <c r="CR265" s="76"/>
      <c r="CS265" s="76"/>
      <c r="CT265" s="76"/>
      <c r="CU265" s="76"/>
      <c r="CV265" s="76"/>
      <c r="CW265" s="76"/>
      <c r="CX265" s="76"/>
      <c r="CY265" s="76"/>
      <c r="CZ265" s="76"/>
      <c r="DA265" s="76"/>
      <c r="DB265" s="76"/>
      <c r="DC265" s="76"/>
      <c r="DD265" s="76"/>
      <c r="DE265" s="76"/>
      <c r="DF265" s="76"/>
      <c r="DG265" s="76"/>
      <c r="DH265" s="76"/>
      <c r="DI265" s="76"/>
      <c r="DJ265" s="76"/>
      <c r="DK265" s="76"/>
      <c r="DL265" s="76"/>
      <c r="DM265" s="76"/>
      <c r="DN265" s="76"/>
      <c r="DO265" s="77"/>
      <c r="DP265" s="77"/>
      <c r="DQ265" s="77"/>
      <c r="DR265" s="77"/>
      <c r="DS265" s="77"/>
      <c r="DT265" s="77"/>
      <c r="DU265" s="77"/>
      <c r="DV265" s="77"/>
      <c r="DW265" s="77"/>
      <c r="DX265" s="76"/>
      <c r="DY265" s="137"/>
      <c r="DZ265" s="76"/>
      <c r="EA265" s="137"/>
      <c r="EB265" s="76"/>
      <c r="EC265" s="137"/>
      <c r="ED265" s="76"/>
      <c r="EE265" s="137"/>
      <c r="EF265" s="76"/>
    </row>
    <row r="266" spans="2:136" x14ac:dyDescent="0.2">
      <c r="B266" s="158"/>
      <c r="C266" s="158"/>
      <c r="D266" s="158"/>
      <c r="E266" s="158"/>
      <c r="F266" s="158"/>
      <c r="G266" s="158"/>
      <c r="H266" s="158"/>
      <c r="I266" s="158"/>
      <c r="J266" s="158"/>
      <c r="K266" s="158"/>
      <c r="L266" s="158"/>
      <c r="M266" s="158"/>
      <c r="N266" s="158"/>
      <c r="O266" s="158"/>
      <c r="P266" s="142"/>
      <c r="Q266" s="142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  <c r="AI266" s="76"/>
      <c r="AJ266" s="76"/>
      <c r="AK266" s="76"/>
      <c r="AL266" s="76"/>
      <c r="AM266" s="76"/>
      <c r="AN266" s="76"/>
      <c r="AO266" s="76"/>
      <c r="AP266" s="76"/>
      <c r="AQ266" s="76"/>
      <c r="AR266" s="76"/>
      <c r="AS266" s="76"/>
      <c r="AT266" s="76"/>
      <c r="AU266" s="76"/>
      <c r="AV266" s="76"/>
      <c r="AW266" s="76"/>
      <c r="AX266" s="76"/>
      <c r="AY266" s="76"/>
      <c r="AZ266" s="76"/>
      <c r="BA266" s="76"/>
      <c r="BB266" s="76"/>
      <c r="BC266" s="76"/>
      <c r="BD266" s="76"/>
      <c r="BE266" s="76"/>
      <c r="BF266" s="76"/>
      <c r="BG266" s="76"/>
      <c r="BH266" s="76"/>
      <c r="BI266" s="76"/>
      <c r="BJ266" s="76"/>
      <c r="BK266" s="76"/>
      <c r="BL266" s="76"/>
      <c r="BM266" s="76"/>
      <c r="BN266" s="76"/>
      <c r="BO266" s="76"/>
      <c r="BP266" s="76"/>
      <c r="BQ266" s="76"/>
      <c r="BR266" s="76"/>
      <c r="BS266" s="76"/>
      <c r="BU266" s="76"/>
      <c r="BW266" s="76"/>
      <c r="BX266" s="76"/>
      <c r="BY266" s="76"/>
      <c r="BZ266" s="76"/>
      <c r="CA266" s="76"/>
      <c r="CB266" s="76"/>
      <c r="CC266" s="76"/>
      <c r="CD266" s="76"/>
      <c r="CE266" s="76"/>
      <c r="CF266" s="76"/>
      <c r="CG266" s="76"/>
      <c r="CH266" s="76"/>
      <c r="CI266" s="76"/>
      <c r="CJ266" s="76"/>
      <c r="CK266" s="76"/>
      <c r="CL266" s="76"/>
      <c r="CM266" s="76"/>
      <c r="CN266" s="76"/>
      <c r="CO266" s="76"/>
      <c r="CP266" s="76"/>
      <c r="CQ266" s="76"/>
      <c r="CR266" s="76"/>
      <c r="CS266" s="76"/>
      <c r="CT266" s="76"/>
      <c r="CU266" s="76"/>
      <c r="CV266" s="76"/>
      <c r="CW266" s="76"/>
      <c r="CX266" s="76"/>
      <c r="CY266" s="76"/>
      <c r="CZ266" s="76"/>
      <c r="DA266" s="76"/>
      <c r="DB266" s="76"/>
      <c r="DC266" s="76"/>
      <c r="DD266" s="76"/>
      <c r="DE266" s="76"/>
      <c r="DF266" s="76"/>
      <c r="DG266" s="76"/>
      <c r="DH266" s="76"/>
      <c r="DI266" s="76"/>
      <c r="DJ266" s="76"/>
      <c r="DK266" s="76"/>
      <c r="DL266" s="76"/>
      <c r="DM266" s="76"/>
      <c r="DN266" s="76"/>
      <c r="DO266" s="77"/>
      <c r="DP266" s="77"/>
      <c r="DQ266" s="77"/>
      <c r="DR266" s="77"/>
      <c r="DS266" s="77"/>
      <c r="DT266" s="77"/>
      <c r="DU266" s="77"/>
      <c r="DV266" s="77"/>
      <c r="DW266" s="77"/>
      <c r="DX266" s="76"/>
      <c r="DY266" s="137"/>
      <c r="DZ266" s="76"/>
      <c r="EA266" s="137"/>
      <c r="EB266" s="76"/>
      <c r="EC266" s="137"/>
      <c r="ED266" s="76"/>
      <c r="EE266" s="137"/>
      <c r="EF266" s="76"/>
    </row>
    <row r="267" spans="2:136" x14ac:dyDescent="0.2">
      <c r="B267" s="158"/>
      <c r="C267" s="158"/>
      <c r="D267" s="158"/>
      <c r="E267" s="158"/>
      <c r="F267" s="158"/>
      <c r="G267" s="158"/>
      <c r="H267" s="158"/>
      <c r="I267" s="158"/>
      <c r="J267" s="158"/>
      <c r="K267" s="158"/>
      <c r="L267" s="158"/>
      <c r="M267" s="158"/>
      <c r="N267" s="158"/>
      <c r="O267" s="158"/>
      <c r="P267" s="142"/>
      <c r="Q267" s="142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AI267" s="76"/>
      <c r="AJ267" s="76"/>
      <c r="AK267" s="76"/>
      <c r="AL267" s="76"/>
      <c r="AM267" s="76"/>
      <c r="AN267" s="76"/>
      <c r="AO267" s="76"/>
      <c r="AP267" s="76"/>
      <c r="AQ267" s="76"/>
      <c r="AR267" s="76"/>
      <c r="AS267" s="76"/>
      <c r="AT267" s="76"/>
      <c r="AU267" s="76"/>
      <c r="AV267" s="76"/>
      <c r="AW267" s="76"/>
      <c r="AX267" s="76"/>
      <c r="AY267" s="76"/>
      <c r="AZ267" s="76"/>
      <c r="BA267" s="76"/>
      <c r="BB267" s="76"/>
      <c r="BC267" s="76"/>
      <c r="BD267" s="76"/>
      <c r="BE267" s="76"/>
      <c r="BF267" s="76"/>
      <c r="BG267" s="76"/>
      <c r="BH267" s="76"/>
      <c r="BI267" s="76"/>
      <c r="BJ267" s="76"/>
      <c r="BK267" s="76"/>
      <c r="BL267" s="76"/>
      <c r="BM267" s="76"/>
      <c r="BN267" s="76"/>
      <c r="BO267" s="76"/>
      <c r="BP267" s="76"/>
      <c r="BQ267" s="76"/>
      <c r="BR267" s="76"/>
      <c r="BS267" s="76"/>
      <c r="BU267" s="76"/>
      <c r="BW267" s="76"/>
      <c r="BX267" s="76"/>
      <c r="BY267" s="76"/>
      <c r="BZ267" s="76"/>
      <c r="CA267" s="76"/>
      <c r="CB267" s="76"/>
      <c r="CC267" s="76"/>
      <c r="CD267" s="76"/>
      <c r="CE267" s="76"/>
      <c r="CF267" s="76"/>
      <c r="CG267" s="76"/>
      <c r="CH267" s="76"/>
      <c r="CI267" s="76"/>
      <c r="CJ267" s="76"/>
      <c r="CK267" s="76"/>
      <c r="CL267" s="76"/>
      <c r="CM267" s="76"/>
      <c r="CN267" s="76"/>
      <c r="CO267" s="76"/>
      <c r="CP267" s="76"/>
      <c r="CQ267" s="76"/>
      <c r="CR267" s="76"/>
      <c r="CS267" s="76"/>
      <c r="CT267" s="76"/>
      <c r="CU267" s="76"/>
      <c r="CV267" s="76"/>
      <c r="CW267" s="76"/>
      <c r="CX267" s="76"/>
      <c r="CY267" s="76"/>
      <c r="CZ267" s="76"/>
      <c r="DA267" s="76"/>
      <c r="DB267" s="76"/>
      <c r="DC267" s="76"/>
      <c r="DD267" s="76"/>
      <c r="DE267" s="76"/>
      <c r="DF267" s="76"/>
      <c r="DG267" s="76"/>
      <c r="DH267" s="76"/>
      <c r="DI267" s="76"/>
      <c r="DJ267" s="76"/>
      <c r="DK267" s="76"/>
      <c r="DL267" s="76"/>
      <c r="DM267" s="76"/>
      <c r="DN267" s="76"/>
      <c r="DO267" s="77"/>
      <c r="DP267" s="77"/>
      <c r="DQ267" s="77"/>
      <c r="DR267" s="77"/>
      <c r="DS267" s="77"/>
      <c r="DT267" s="77"/>
      <c r="DU267" s="77"/>
      <c r="DV267" s="77"/>
      <c r="DW267" s="77"/>
      <c r="DX267" s="76"/>
      <c r="DY267" s="137"/>
      <c r="DZ267" s="76"/>
      <c r="EA267" s="137"/>
      <c r="EB267" s="76"/>
      <c r="EC267" s="137"/>
      <c r="ED267" s="76"/>
      <c r="EE267" s="137"/>
      <c r="EF267" s="76"/>
    </row>
    <row r="268" spans="2:136" x14ac:dyDescent="0.2">
      <c r="B268" s="158"/>
      <c r="C268" s="158"/>
      <c r="D268" s="158"/>
      <c r="E268" s="158"/>
      <c r="F268" s="158"/>
      <c r="G268" s="158"/>
      <c r="H268" s="158"/>
      <c r="I268" s="158"/>
      <c r="J268" s="158"/>
      <c r="K268" s="158"/>
      <c r="L268" s="158"/>
      <c r="M268" s="158"/>
      <c r="N268" s="158"/>
      <c r="O268" s="158"/>
      <c r="P268" s="142"/>
      <c r="Q268" s="142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  <c r="AI268" s="76"/>
      <c r="AJ268" s="76"/>
      <c r="AK268" s="76"/>
      <c r="AL268" s="76"/>
      <c r="AM268" s="76"/>
      <c r="AN268" s="76"/>
      <c r="AO268" s="76"/>
      <c r="AP268" s="76"/>
      <c r="AQ268" s="76"/>
      <c r="AR268" s="76"/>
      <c r="AS268" s="76"/>
      <c r="AT268" s="76"/>
      <c r="AU268" s="76"/>
      <c r="AV268" s="76"/>
      <c r="AW268" s="76"/>
      <c r="AX268" s="76"/>
      <c r="AY268" s="76"/>
      <c r="AZ268" s="76"/>
      <c r="BA268" s="76"/>
      <c r="BB268" s="76"/>
      <c r="BC268" s="76"/>
      <c r="BD268" s="76"/>
      <c r="BE268" s="76"/>
      <c r="BF268" s="76"/>
      <c r="BG268" s="76"/>
      <c r="BH268" s="76"/>
      <c r="BI268" s="76"/>
      <c r="BJ268" s="76"/>
      <c r="BK268" s="76"/>
      <c r="BL268" s="76"/>
      <c r="BM268" s="76"/>
      <c r="BN268" s="76"/>
      <c r="BO268" s="76"/>
      <c r="BP268" s="76"/>
      <c r="BQ268" s="76"/>
      <c r="BR268" s="76"/>
      <c r="BS268" s="76"/>
      <c r="BU268" s="76"/>
      <c r="BW268" s="76"/>
      <c r="BX268" s="76"/>
      <c r="BY268" s="76"/>
      <c r="BZ268" s="76"/>
      <c r="CA268" s="76"/>
      <c r="CB268" s="76"/>
      <c r="CC268" s="76"/>
      <c r="CD268" s="76"/>
      <c r="CE268" s="76"/>
      <c r="CF268" s="76"/>
      <c r="CG268" s="76"/>
      <c r="CH268" s="76"/>
      <c r="CI268" s="76"/>
      <c r="CJ268" s="76"/>
      <c r="CK268" s="76"/>
      <c r="CL268" s="76"/>
      <c r="CM268" s="76"/>
      <c r="CN268" s="76"/>
      <c r="CO268" s="76"/>
      <c r="CP268" s="76"/>
      <c r="CQ268" s="76"/>
      <c r="CR268" s="76"/>
      <c r="CS268" s="76"/>
      <c r="CT268" s="76"/>
      <c r="CU268" s="76"/>
      <c r="CV268" s="76"/>
      <c r="CW268" s="76"/>
      <c r="CX268" s="76"/>
      <c r="CY268" s="76"/>
      <c r="CZ268" s="76"/>
      <c r="DA268" s="76"/>
      <c r="DB268" s="76"/>
      <c r="DC268" s="76"/>
      <c r="DD268" s="76"/>
      <c r="DE268" s="76"/>
      <c r="DF268" s="76"/>
      <c r="DG268" s="76"/>
      <c r="DH268" s="76"/>
      <c r="DI268" s="76"/>
      <c r="DJ268" s="76"/>
      <c r="DK268" s="76"/>
      <c r="DL268" s="76"/>
      <c r="DM268" s="76"/>
      <c r="DN268" s="76"/>
      <c r="DO268" s="77"/>
      <c r="DP268" s="77"/>
      <c r="DQ268" s="77"/>
      <c r="DR268" s="77"/>
      <c r="DS268" s="77"/>
      <c r="DT268" s="77"/>
      <c r="DU268" s="77"/>
      <c r="DV268" s="77"/>
      <c r="DW268" s="77"/>
      <c r="DX268" s="76"/>
      <c r="DY268" s="137"/>
      <c r="DZ268" s="76"/>
      <c r="EA268" s="137"/>
      <c r="EB268" s="76"/>
      <c r="EC268" s="137"/>
      <c r="ED268" s="76"/>
      <c r="EE268" s="137"/>
      <c r="EF268" s="76"/>
    </row>
    <row r="269" spans="2:136" x14ac:dyDescent="0.2">
      <c r="B269" s="158"/>
      <c r="C269" s="158"/>
      <c r="D269" s="158"/>
      <c r="E269" s="158"/>
      <c r="F269" s="158"/>
      <c r="G269" s="158"/>
      <c r="H269" s="158"/>
      <c r="I269" s="158"/>
      <c r="J269" s="158"/>
      <c r="K269" s="158"/>
      <c r="L269" s="158"/>
      <c r="M269" s="158"/>
      <c r="N269" s="158"/>
      <c r="O269" s="158"/>
      <c r="P269" s="142"/>
      <c r="Q269" s="142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  <c r="AI269" s="76"/>
      <c r="AJ269" s="76"/>
      <c r="AK269" s="76"/>
      <c r="AL269" s="76"/>
      <c r="AM269" s="76"/>
      <c r="AN269" s="76"/>
      <c r="AO269" s="76"/>
      <c r="AP269" s="76"/>
      <c r="AQ269" s="76"/>
      <c r="AR269" s="76"/>
      <c r="AS269" s="76"/>
      <c r="AT269" s="76"/>
      <c r="AU269" s="76"/>
      <c r="AV269" s="76"/>
      <c r="AW269" s="76"/>
      <c r="AX269" s="76"/>
      <c r="AY269" s="76"/>
      <c r="AZ269" s="76"/>
      <c r="BA269" s="76"/>
      <c r="BB269" s="76"/>
      <c r="BC269" s="76"/>
      <c r="BD269" s="76"/>
      <c r="BE269" s="76"/>
      <c r="BF269" s="76"/>
      <c r="BG269" s="76"/>
      <c r="BH269" s="76"/>
      <c r="BI269" s="76"/>
      <c r="BJ269" s="76"/>
      <c r="BK269" s="76"/>
      <c r="BL269" s="76"/>
      <c r="BM269" s="76"/>
      <c r="BN269" s="76"/>
      <c r="BO269" s="76"/>
      <c r="BP269" s="76"/>
      <c r="BQ269" s="76"/>
      <c r="BR269" s="76"/>
      <c r="BS269" s="76"/>
      <c r="BU269" s="76"/>
      <c r="BW269" s="76"/>
      <c r="BX269" s="76"/>
      <c r="BY269" s="76"/>
      <c r="BZ269" s="76"/>
      <c r="CA269" s="76"/>
      <c r="CB269" s="76"/>
      <c r="CC269" s="76"/>
      <c r="CD269" s="76"/>
      <c r="CE269" s="76"/>
      <c r="CF269" s="76"/>
      <c r="CG269" s="76"/>
      <c r="CH269" s="76"/>
      <c r="CI269" s="76"/>
      <c r="CJ269" s="76"/>
      <c r="CK269" s="76"/>
      <c r="CL269" s="76"/>
      <c r="CM269" s="76"/>
      <c r="CN269" s="76"/>
      <c r="CO269" s="76"/>
      <c r="CP269" s="76"/>
      <c r="CQ269" s="76"/>
      <c r="CR269" s="76"/>
      <c r="CS269" s="76"/>
      <c r="CT269" s="76"/>
      <c r="CU269" s="76"/>
      <c r="CV269" s="76"/>
      <c r="CW269" s="76"/>
      <c r="CX269" s="76"/>
      <c r="CY269" s="76"/>
      <c r="CZ269" s="76"/>
      <c r="DA269" s="76"/>
      <c r="DB269" s="76"/>
      <c r="DC269" s="76"/>
      <c r="DD269" s="76"/>
      <c r="DE269" s="76"/>
      <c r="DF269" s="76"/>
      <c r="DG269" s="76"/>
      <c r="DH269" s="76"/>
      <c r="DI269" s="76"/>
      <c r="DJ269" s="76"/>
      <c r="DK269" s="76"/>
      <c r="DL269" s="76"/>
      <c r="DM269" s="76"/>
      <c r="DN269" s="76"/>
      <c r="DO269" s="77"/>
      <c r="DP269" s="77"/>
      <c r="DQ269" s="77"/>
      <c r="DR269" s="77"/>
      <c r="DS269" s="77"/>
      <c r="DT269" s="77"/>
      <c r="DU269" s="77"/>
      <c r="DV269" s="77"/>
      <c r="DW269" s="77"/>
      <c r="DX269" s="76"/>
      <c r="DY269" s="137"/>
      <c r="DZ269" s="76"/>
      <c r="EA269" s="137"/>
      <c r="EB269" s="76"/>
      <c r="EC269" s="137"/>
      <c r="ED269" s="76"/>
      <c r="EE269" s="137"/>
      <c r="EF269" s="76"/>
    </row>
    <row r="270" spans="2:136" x14ac:dyDescent="0.2">
      <c r="B270" s="158"/>
      <c r="C270" s="158"/>
      <c r="D270" s="158"/>
      <c r="E270" s="158"/>
      <c r="F270" s="158"/>
      <c r="G270" s="158"/>
      <c r="H270" s="158"/>
      <c r="I270" s="158"/>
      <c r="J270" s="158"/>
      <c r="K270" s="158"/>
      <c r="L270" s="158"/>
      <c r="M270" s="158"/>
      <c r="N270" s="158"/>
      <c r="O270" s="158"/>
      <c r="P270" s="142"/>
      <c r="Q270" s="142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  <c r="AI270" s="76"/>
      <c r="AJ270" s="76"/>
      <c r="AK270" s="76"/>
      <c r="AL270" s="76"/>
      <c r="AM270" s="76"/>
      <c r="AN270" s="76"/>
      <c r="AO270" s="76"/>
      <c r="AP270" s="76"/>
      <c r="AQ270" s="76"/>
      <c r="AR270" s="76"/>
      <c r="AS270" s="76"/>
      <c r="AT270" s="76"/>
      <c r="AU270" s="76"/>
      <c r="AV270" s="76"/>
      <c r="AW270" s="76"/>
      <c r="AX270" s="76"/>
      <c r="AY270" s="76"/>
      <c r="AZ270" s="76"/>
      <c r="BA270" s="76"/>
      <c r="BB270" s="76"/>
      <c r="BC270" s="76"/>
      <c r="BD270" s="76"/>
      <c r="BE270" s="76"/>
      <c r="BF270" s="76"/>
      <c r="BG270" s="76"/>
      <c r="BH270" s="76"/>
      <c r="BI270" s="76"/>
      <c r="BJ270" s="76"/>
      <c r="BK270" s="76"/>
      <c r="BL270" s="76"/>
      <c r="BM270" s="76"/>
      <c r="BN270" s="76"/>
      <c r="BO270" s="76"/>
      <c r="BP270" s="76"/>
      <c r="BQ270" s="76"/>
      <c r="BR270" s="76"/>
      <c r="BS270" s="76"/>
      <c r="BU270" s="76"/>
      <c r="BW270" s="76"/>
      <c r="BX270" s="76"/>
      <c r="BY270" s="76"/>
      <c r="BZ270" s="76"/>
      <c r="CA270" s="76"/>
      <c r="CB270" s="76"/>
      <c r="CC270" s="76"/>
      <c r="CD270" s="76"/>
      <c r="CE270" s="76"/>
      <c r="CF270" s="76"/>
      <c r="CG270" s="76"/>
      <c r="CH270" s="76"/>
      <c r="CI270" s="76"/>
      <c r="CJ270" s="76"/>
      <c r="CK270" s="76"/>
      <c r="CL270" s="76"/>
      <c r="CM270" s="76"/>
      <c r="CN270" s="76"/>
      <c r="CO270" s="76"/>
      <c r="CP270" s="76"/>
      <c r="CQ270" s="76"/>
      <c r="CR270" s="76"/>
      <c r="CS270" s="76"/>
      <c r="CT270" s="76"/>
      <c r="CU270" s="76"/>
      <c r="CV270" s="76"/>
      <c r="CW270" s="76"/>
      <c r="CX270" s="76"/>
      <c r="CY270" s="76"/>
      <c r="CZ270" s="76"/>
      <c r="DA270" s="76"/>
      <c r="DB270" s="76"/>
      <c r="DC270" s="76"/>
      <c r="DD270" s="76"/>
      <c r="DE270" s="76"/>
      <c r="DF270" s="76"/>
      <c r="DG270" s="76"/>
      <c r="DH270" s="76"/>
      <c r="DI270" s="76"/>
      <c r="DJ270" s="76"/>
      <c r="DK270" s="76"/>
      <c r="DL270" s="76"/>
      <c r="DM270" s="76"/>
      <c r="DN270" s="76"/>
      <c r="DO270" s="77"/>
      <c r="DP270" s="77"/>
      <c r="DQ270" s="77"/>
      <c r="DR270" s="77"/>
      <c r="DS270" s="77"/>
      <c r="DT270" s="77"/>
      <c r="DU270" s="77"/>
      <c r="DV270" s="77"/>
      <c r="DW270" s="77"/>
      <c r="DX270" s="76"/>
      <c r="DY270" s="137"/>
      <c r="DZ270" s="76"/>
      <c r="EA270" s="137"/>
      <c r="EB270" s="76"/>
      <c r="EC270" s="137"/>
      <c r="ED270" s="76"/>
      <c r="EE270" s="137"/>
      <c r="EF270" s="76"/>
    </row>
    <row r="271" spans="2:136" x14ac:dyDescent="0.2">
      <c r="B271" s="158"/>
      <c r="C271" s="158"/>
      <c r="D271" s="158"/>
      <c r="E271" s="158"/>
      <c r="F271" s="158"/>
      <c r="G271" s="158"/>
      <c r="H271" s="158"/>
      <c r="I271" s="158"/>
      <c r="J271" s="158"/>
      <c r="K271" s="158"/>
      <c r="L271" s="158"/>
      <c r="M271" s="158"/>
      <c r="N271" s="158"/>
      <c r="O271" s="158"/>
      <c r="P271" s="142"/>
      <c r="Q271" s="142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  <c r="AH271" s="76"/>
      <c r="AI271" s="76"/>
      <c r="AJ271" s="76"/>
      <c r="AK271" s="76"/>
      <c r="AL271" s="76"/>
      <c r="AM271" s="76"/>
      <c r="AN271" s="76"/>
      <c r="AO271" s="76"/>
      <c r="AP271" s="76"/>
      <c r="AQ271" s="76"/>
      <c r="AR271" s="76"/>
      <c r="AS271" s="76"/>
      <c r="AT271" s="76"/>
      <c r="AU271" s="76"/>
      <c r="AV271" s="76"/>
      <c r="AW271" s="76"/>
      <c r="AX271" s="76"/>
      <c r="AY271" s="76"/>
      <c r="AZ271" s="76"/>
      <c r="BA271" s="76"/>
      <c r="BB271" s="76"/>
      <c r="BC271" s="76"/>
      <c r="BD271" s="76"/>
      <c r="BE271" s="76"/>
      <c r="BF271" s="76"/>
      <c r="BG271" s="76"/>
      <c r="BH271" s="76"/>
      <c r="BI271" s="76"/>
      <c r="BJ271" s="76"/>
      <c r="BK271" s="76"/>
      <c r="BL271" s="76"/>
      <c r="BM271" s="76"/>
      <c r="BN271" s="76"/>
      <c r="BO271" s="76"/>
      <c r="BP271" s="76"/>
      <c r="BQ271" s="76"/>
      <c r="BR271" s="76"/>
      <c r="BS271" s="76"/>
      <c r="BU271" s="76"/>
      <c r="BW271" s="76"/>
      <c r="BX271" s="76"/>
      <c r="BY271" s="76"/>
      <c r="BZ271" s="76"/>
      <c r="CA271" s="76"/>
      <c r="CB271" s="76"/>
      <c r="CC271" s="76"/>
      <c r="CD271" s="76"/>
      <c r="CE271" s="76"/>
      <c r="CF271" s="76"/>
      <c r="CG271" s="76"/>
      <c r="CH271" s="76"/>
      <c r="CI271" s="76"/>
      <c r="CJ271" s="76"/>
      <c r="CK271" s="76"/>
      <c r="CL271" s="76"/>
      <c r="CM271" s="76"/>
      <c r="CN271" s="76"/>
      <c r="CO271" s="76"/>
      <c r="CP271" s="76"/>
      <c r="CQ271" s="76"/>
      <c r="CR271" s="76"/>
      <c r="CS271" s="76"/>
      <c r="CT271" s="76"/>
      <c r="CU271" s="76"/>
      <c r="CV271" s="76"/>
      <c r="CW271" s="76"/>
      <c r="CX271" s="76"/>
      <c r="CY271" s="76"/>
      <c r="CZ271" s="76"/>
      <c r="DA271" s="76"/>
      <c r="DB271" s="76"/>
      <c r="DC271" s="76"/>
      <c r="DD271" s="76"/>
      <c r="DE271" s="76"/>
      <c r="DF271" s="76"/>
      <c r="DG271" s="76"/>
      <c r="DH271" s="76"/>
      <c r="DI271" s="76"/>
      <c r="DJ271" s="76"/>
      <c r="DK271" s="76"/>
      <c r="DL271" s="76"/>
      <c r="DM271" s="76"/>
      <c r="DN271" s="76"/>
      <c r="DO271" s="77"/>
      <c r="DP271" s="77"/>
      <c r="DQ271" s="77"/>
      <c r="DR271" s="77"/>
      <c r="DS271" s="77"/>
      <c r="DT271" s="77"/>
      <c r="DU271" s="77"/>
      <c r="DV271" s="77"/>
      <c r="DW271" s="77"/>
      <c r="DX271" s="76"/>
      <c r="DY271" s="137"/>
      <c r="DZ271" s="76"/>
      <c r="EA271" s="137"/>
      <c r="EB271" s="76"/>
      <c r="EC271" s="137"/>
      <c r="ED271" s="76"/>
      <c r="EE271" s="137"/>
      <c r="EF271" s="76"/>
    </row>
    <row r="272" spans="2:136" x14ac:dyDescent="0.2">
      <c r="B272" s="158"/>
      <c r="C272" s="158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42"/>
      <c r="Q272" s="142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AI272" s="76"/>
      <c r="AJ272" s="76"/>
      <c r="AK272" s="76"/>
      <c r="AL272" s="76"/>
      <c r="AM272" s="76"/>
      <c r="AN272" s="76"/>
      <c r="AO272" s="76"/>
      <c r="AP272" s="76"/>
      <c r="AQ272" s="76"/>
      <c r="AR272" s="76"/>
      <c r="AS272" s="76"/>
      <c r="AT272" s="76"/>
      <c r="AU272" s="76"/>
      <c r="AV272" s="76"/>
      <c r="AW272" s="76"/>
      <c r="AX272" s="76"/>
      <c r="AY272" s="76"/>
      <c r="AZ272" s="76"/>
      <c r="BA272" s="76"/>
      <c r="BB272" s="76"/>
      <c r="BC272" s="76"/>
      <c r="BD272" s="76"/>
      <c r="BE272" s="76"/>
      <c r="BF272" s="76"/>
      <c r="BG272" s="76"/>
      <c r="BH272" s="76"/>
      <c r="BI272" s="76"/>
      <c r="BJ272" s="76"/>
      <c r="BK272" s="76"/>
      <c r="BL272" s="76"/>
      <c r="BM272" s="76"/>
      <c r="BN272" s="76"/>
      <c r="BO272" s="76"/>
      <c r="BP272" s="76"/>
      <c r="BQ272" s="76"/>
      <c r="BR272" s="76"/>
      <c r="BS272" s="76"/>
      <c r="BU272" s="76"/>
      <c r="BW272" s="76"/>
      <c r="BX272" s="76"/>
      <c r="BY272" s="76"/>
      <c r="BZ272" s="76"/>
      <c r="CA272" s="76"/>
      <c r="CB272" s="76"/>
      <c r="CC272" s="76"/>
      <c r="CD272" s="76"/>
      <c r="CE272" s="76"/>
      <c r="CF272" s="76"/>
      <c r="CG272" s="76"/>
      <c r="CH272" s="76"/>
      <c r="CI272" s="76"/>
      <c r="CJ272" s="76"/>
      <c r="CK272" s="76"/>
      <c r="CL272" s="76"/>
      <c r="CM272" s="76"/>
      <c r="CN272" s="76"/>
      <c r="CO272" s="76"/>
      <c r="CP272" s="76"/>
      <c r="CQ272" s="76"/>
      <c r="CR272" s="76"/>
      <c r="CS272" s="76"/>
      <c r="CT272" s="76"/>
      <c r="CU272" s="76"/>
      <c r="CV272" s="76"/>
      <c r="CW272" s="76"/>
      <c r="CX272" s="76"/>
      <c r="CY272" s="76"/>
      <c r="CZ272" s="76"/>
      <c r="DA272" s="76"/>
      <c r="DB272" s="76"/>
      <c r="DC272" s="76"/>
      <c r="DD272" s="76"/>
      <c r="DE272" s="76"/>
      <c r="DF272" s="76"/>
      <c r="DG272" s="76"/>
      <c r="DH272" s="76"/>
      <c r="DI272" s="76"/>
      <c r="DJ272" s="76"/>
      <c r="DK272" s="76"/>
      <c r="DL272" s="76"/>
      <c r="DM272" s="76"/>
      <c r="DN272" s="76"/>
      <c r="DO272" s="77"/>
      <c r="DP272" s="77"/>
      <c r="DQ272" s="77"/>
      <c r="DR272" s="77"/>
      <c r="DS272" s="77"/>
      <c r="DT272" s="77"/>
      <c r="DU272" s="77"/>
      <c r="DV272" s="77"/>
      <c r="DW272" s="77"/>
      <c r="DX272" s="76"/>
      <c r="DY272" s="137"/>
      <c r="DZ272" s="76"/>
      <c r="EA272" s="137"/>
      <c r="EB272" s="76"/>
      <c r="EC272" s="137"/>
      <c r="ED272" s="76"/>
      <c r="EE272" s="137"/>
      <c r="EF272" s="76"/>
    </row>
    <row r="273" spans="2:136" x14ac:dyDescent="0.2">
      <c r="B273" s="158"/>
      <c r="C273" s="158"/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  <c r="N273" s="158"/>
      <c r="O273" s="158"/>
      <c r="P273" s="142"/>
      <c r="Q273" s="142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76"/>
      <c r="AI273" s="76"/>
      <c r="AJ273" s="76"/>
      <c r="AK273" s="76"/>
      <c r="AL273" s="76"/>
      <c r="AM273" s="76"/>
      <c r="AN273" s="76"/>
      <c r="AO273" s="76"/>
      <c r="AP273" s="76"/>
      <c r="AQ273" s="76"/>
      <c r="AR273" s="76"/>
      <c r="AS273" s="76"/>
      <c r="AT273" s="76"/>
      <c r="AU273" s="76"/>
      <c r="AV273" s="76"/>
      <c r="AW273" s="76"/>
      <c r="AX273" s="76"/>
      <c r="AY273" s="76"/>
      <c r="AZ273" s="76"/>
      <c r="BA273" s="76"/>
      <c r="BB273" s="76"/>
      <c r="BC273" s="76"/>
      <c r="BD273" s="76"/>
      <c r="BE273" s="76"/>
      <c r="BF273" s="76"/>
      <c r="BG273" s="76"/>
      <c r="BH273" s="76"/>
      <c r="BI273" s="76"/>
      <c r="BJ273" s="76"/>
      <c r="BK273" s="76"/>
      <c r="BL273" s="76"/>
      <c r="BM273" s="76"/>
      <c r="BN273" s="76"/>
      <c r="BO273" s="76"/>
      <c r="BP273" s="76"/>
      <c r="BQ273" s="76"/>
      <c r="BR273" s="76"/>
      <c r="BS273" s="76"/>
      <c r="BU273" s="76"/>
      <c r="BW273" s="76"/>
      <c r="BX273" s="76"/>
      <c r="BY273" s="76"/>
      <c r="BZ273" s="76"/>
      <c r="CA273" s="76"/>
      <c r="CB273" s="76"/>
      <c r="CC273" s="76"/>
      <c r="CD273" s="76"/>
      <c r="CE273" s="76"/>
      <c r="CF273" s="76"/>
      <c r="CG273" s="76"/>
      <c r="CH273" s="76"/>
      <c r="CI273" s="76"/>
      <c r="CJ273" s="76"/>
      <c r="CK273" s="76"/>
      <c r="CL273" s="76"/>
      <c r="CM273" s="76"/>
      <c r="CN273" s="76"/>
      <c r="CO273" s="76"/>
      <c r="CP273" s="76"/>
      <c r="CQ273" s="76"/>
      <c r="CR273" s="76"/>
      <c r="CS273" s="76"/>
      <c r="CT273" s="76"/>
      <c r="CU273" s="76"/>
      <c r="CV273" s="76"/>
      <c r="CW273" s="76"/>
      <c r="CX273" s="76"/>
      <c r="CY273" s="76"/>
      <c r="CZ273" s="76"/>
      <c r="DA273" s="76"/>
      <c r="DB273" s="76"/>
      <c r="DC273" s="76"/>
      <c r="DD273" s="76"/>
      <c r="DE273" s="76"/>
      <c r="DF273" s="76"/>
      <c r="DG273" s="76"/>
      <c r="DH273" s="76"/>
      <c r="DI273" s="76"/>
      <c r="DJ273" s="76"/>
      <c r="DK273" s="76"/>
      <c r="DL273" s="76"/>
      <c r="DM273" s="76"/>
      <c r="DN273" s="76"/>
      <c r="DO273" s="77"/>
      <c r="DP273" s="77"/>
      <c r="DQ273" s="77"/>
      <c r="DR273" s="77"/>
      <c r="DS273" s="77"/>
      <c r="DT273" s="77"/>
      <c r="DU273" s="77"/>
      <c r="DV273" s="77"/>
      <c r="DW273" s="77"/>
      <c r="DX273" s="76"/>
      <c r="DY273" s="137"/>
      <c r="DZ273" s="76"/>
      <c r="EA273" s="137"/>
      <c r="EB273" s="76"/>
      <c r="EC273" s="137"/>
      <c r="ED273" s="76"/>
      <c r="EE273" s="137"/>
      <c r="EF273" s="76"/>
    </row>
    <row r="274" spans="2:136" x14ac:dyDescent="0.2">
      <c r="B274" s="158"/>
      <c r="C274" s="158"/>
      <c r="D274" s="158"/>
      <c r="E274" s="158"/>
      <c r="F274" s="158"/>
      <c r="G274" s="158"/>
      <c r="H274" s="158"/>
      <c r="I274" s="158"/>
      <c r="J274" s="158"/>
      <c r="K274" s="158"/>
      <c r="L274" s="158"/>
      <c r="M274" s="158"/>
      <c r="N274" s="158"/>
      <c r="O274" s="158"/>
      <c r="P274" s="142"/>
      <c r="Q274" s="142"/>
      <c r="T274" s="76"/>
      <c r="U274" s="76"/>
      <c r="V274" s="76"/>
      <c r="W274" s="76"/>
      <c r="X274" s="76"/>
      <c r="Y274" s="76"/>
      <c r="Z274" s="76"/>
      <c r="AA274" s="76"/>
      <c r="AB274" s="76"/>
      <c r="AC274" s="76"/>
      <c r="AD274" s="76"/>
      <c r="AE274" s="76"/>
      <c r="AF274" s="76"/>
      <c r="AG274" s="76"/>
      <c r="AH274" s="76"/>
      <c r="AI274" s="76"/>
      <c r="AJ274" s="76"/>
      <c r="AK274" s="76"/>
      <c r="AL274" s="76"/>
      <c r="AM274" s="76"/>
      <c r="AN274" s="76"/>
      <c r="AO274" s="76"/>
      <c r="AP274" s="76"/>
      <c r="AQ274" s="76"/>
      <c r="AR274" s="76"/>
      <c r="AS274" s="76"/>
      <c r="AT274" s="76"/>
      <c r="AU274" s="76"/>
      <c r="AV274" s="76"/>
      <c r="AW274" s="76"/>
      <c r="AX274" s="76"/>
      <c r="AY274" s="76"/>
      <c r="AZ274" s="76"/>
      <c r="BA274" s="76"/>
      <c r="BB274" s="76"/>
      <c r="BC274" s="76"/>
      <c r="BD274" s="76"/>
      <c r="BE274" s="76"/>
      <c r="BF274" s="76"/>
      <c r="BG274" s="76"/>
      <c r="BH274" s="76"/>
      <c r="BI274" s="76"/>
      <c r="BJ274" s="76"/>
      <c r="BK274" s="76"/>
      <c r="BL274" s="76"/>
      <c r="BM274" s="76"/>
      <c r="BN274" s="76"/>
      <c r="BO274" s="76"/>
      <c r="BP274" s="76"/>
      <c r="BQ274" s="76"/>
      <c r="BR274" s="76"/>
      <c r="BS274" s="76"/>
      <c r="BU274" s="76"/>
      <c r="BW274" s="76"/>
      <c r="BX274" s="76"/>
      <c r="BY274" s="76"/>
      <c r="BZ274" s="76"/>
      <c r="CA274" s="76"/>
      <c r="CB274" s="76"/>
      <c r="CC274" s="76"/>
      <c r="CD274" s="76"/>
      <c r="CE274" s="76"/>
      <c r="CF274" s="76"/>
      <c r="CG274" s="76"/>
      <c r="CH274" s="76"/>
      <c r="CI274" s="76"/>
      <c r="CJ274" s="76"/>
      <c r="CK274" s="76"/>
      <c r="CL274" s="76"/>
      <c r="CM274" s="76"/>
      <c r="CN274" s="76"/>
      <c r="CO274" s="76"/>
      <c r="CP274" s="76"/>
      <c r="CQ274" s="76"/>
      <c r="CR274" s="76"/>
      <c r="CS274" s="76"/>
      <c r="CT274" s="76"/>
      <c r="CU274" s="76"/>
      <c r="CV274" s="76"/>
      <c r="CW274" s="76"/>
      <c r="CX274" s="76"/>
      <c r="CY274" s="76"/>
      <c r="CZ274" s="76"/>
      <c r="DA274" s="76"/>
      <c r="DB274" s="76"/>
      <c r="DC274" s="76"/>
      <c r="DD274" s="76"/>
      <c r="DE274" s="76"/>
      <c r="DF274" s="76"/>
      <c r="DG274" s="76"/>
      <c r="DH274" s="76"/>
      <c r="DI274" s="76"/>
      <c r="DJ274" s="76"/>
      <c r="DK274" s="76"/>
      <c r="DL274" s="76"/>
      <c r="DM274" s="76"/>
      <c r="DN274" s="76"/>
      <c r="DO274" s="77"/>
      <c r="DP274" s="77"/>
      <c r="DQ274" s="77"/>
      <c r="DR274" s="77"/>
      <c r="DS274" s="77"/>
      <c r="DT274" s="77"/>
      <c r="DU274" s="77"/>
      <c r="DV274" s="77"/>
      <c r="DW274" s="77"/>
      <c r="DX274" s="76"/>
      <c r="DY274" s="137"/>
      <c r="DZ274" s="76"/>
      <c r="EA274" s="137"/>
      <c r="EB274" s="76"/>
      <c r="EC274" s="137"/>
      <c r="ED274" s="76"/>
      <c r="EE274" s="137"/>
      <c r="EF274" s="76"/>
    </row>
    <row r="275" spans="2:136" x14ac:dyDescent="0.2">
      <c r="B275" s="158"/>
      <c r="C275" s="158"/>
      <c r="D275" s="158"/>
      <c r="E275" s="158"/>
      <c r="F275" s="158"/>
      <c r="G275" s="158"/>
      <c r="H275" s="158"/>
      <c r="I275" s="158"/>
      <c r="J275" s="158"/>
      <c r="K275" s="158"/>
      <c r="L275" s="158"/>
      <c r="M275" s="158"/>
      <c r="N275" s="158"/>
      <c r="O275" s="158"/>
      <c r="P275" s="142"/>
      <c r="Q275" s="142"/>
      <c r="T275" s="76"/>
      <c r="U275" s="76"/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  <c r="AH275" s="76"/>
      <c r="AI275" s="76"/>
      <c r="AJ275" s="76"/>
      <c r="AK275" s="76"/>
      <c r="AL275" s="76"/>
      <c r="AM275" s="76"/>
      <c r="AN275" s="76"/>
      <c r="AO275" s="76"/>
      <c r="AP275" s="76"/>
      <c r="AQ275" s="76"/>
      <c r="AR275" s="76"/>
      <c r="AS275" s="76"/>
      <c r="AT275" s="76"/>
      <c r="AU275" s="76"/>
      <c r="AV275" s="76"/>
      <c r="AW275" s="76"/>
      <c r="AX275" s="76"/>
      <c r="AY275" s="76"/>
      <c r="AZ275" s="76"/>
      <c r="BA275" s="76"/>
      <c r="BB275" s="76"/>
      <c r="BC275" s="76"/>
      <c r="BD275" s="76"/>
      <c r="BE275" s="76"/>
      <c r="BF275" s="76"/>
      <c r="BG275" s="76"/>
      <c r="BH275" s="76"/>
      <c r="BI275" s="76"/>
      <c r="BJ275" s="76"/>
      <c r="BK275" s="76"/>
      <c r="BL275" s="76"/>
      <c r="BM275" s="76"/>
      <c r="BN275" s="76"/>
      <c r="BO275" s="76"/>
      <c r="BP275" s="76"/>
      <c r="BQ275" s="76"/>
      <c r="BR275" s="76"/>
      <c r="BS275" s="76"/>
      <c r="BU275" s="76"/>
      <c r="BW275" s="76"/>
      <c r="BX275" s="76"/>
      <c r="BY275" s="76"/>
      <c r="BZ275" s="76"/>
      <c r="CA275" s="76"/>
      <c r="CB275" s="76"/>
      <c r="CC275" s="76"/>
      <c r="CD275" s="76"/>
      <c r="CE275" s="76"/>
      <c r="CF275" s="76"/>
      <c r="CG275" s="76"/>
      <c r="CH275" s="76"/>
      <c r="CI275" s="76"/>
      <c r="CJ275" s="76"/>
      <c r="CK275" s="76"/>
      <c r="CL275" s="76"/>
      <c r="CM275" s="76"/>
      <c r="CN275" s="76"/>
      <c r="CO275" s="76"/>
      <c r="CP275" s="76"/>
      <c r="CQ275" s="76"/>
      <c r="CR275" s="76"/>
      <c r="CS275" s="76"/>
      <c r="CT275" s="76"/>
      <c r="CU275" s="76"/>
      <c r="CV275" s="76"/>
      <c r="CW275" s="76"/>
      <c r="CX275" s="76"/>
      <c r="CY275" s="76"/>
      <c r="CZ275" s="76"/>
      <c r="DA275" s="76"/>
      <c r="DB275" s="76"/>
      <c r="DC275" s="76"/>
      <c r="DD275" s="76"/>
      <c r="DE275" s="76"/>
      <c r="DF275" s="76"/>
      <c r="DG275" s="76"/>
      <c r="DH275" s="76"/>
      <c r="DI275" s="76"/>
      <c r="DJ275" s="76"/>
      <c r="DK275" s="76"/>
      <c r="DL275" s="76"/>
      <c r="DM275" s="76"/>
      <c r="DN275" s="76"/>
      <c r="DO275" s="77"/>
      <c r="DP275" s="77"/>
      <c r="DQ275" s="77"/>
      <c r="DR275" s="77"/>
      <c r="DS275" s="77"/>
      <c r="DT275" s="77"/>
      <c r="DU275" s="77"/>
      <c r="DV275" s="77"/>
      <c r="DW275" s="77"/>
      <c r="DX275" s="76"/>
      <c r="DY275" s="137"/>
      <c r="DZ275" s="76"/>
      <c r="EA275" s="137"/>
      <c r="EB275" s="76"/>
      <c r="EC275" s="137"/>
      <c r="ED275" s="76"/>
      <c r="EE275" s="137"/>
      <c r="EF275" s="76"/>
    </row>
    <row r="276" spans="2:136" x14ac:dyDescent="0.2">
      <c r="B276" s="142"/>
      <c r="C276" s="142"/>
      <c r="D276" s="158"/>
      <c r="E276" s="158"/>
      <c r="F276" s="158"/>
      <c r="G276" s="158"/>
      <c r="H276" s="158"/>
      <c r="I276" s="158"/>
      <c r="J276" s="158"/>
      <c r="K276" s="158"/>
      <c r="L276" s="158"/>
      <c r="M276" s="158"/>
      <c r="N276" s="158"/>
      <c r="O276" s="158"/>
      <c r="P276" s="142"/>
      <c r="Q276" s="142"/>
      <c r="T276" s="76"/>
      <c r="U276" s="76"/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76"/>
      <c r="AI276" s="76"/>
      <c r="AJ276" s="76"/>
      <c r="AK276" s="76"/>
      <c r="AL276" s="76"/>
      <c r="AM276" s="76"/>
      <c r="AN276" s="76"/>
      <c r="AO276" s="76"/>
      <c r="AP276" s="76"/>
      <c r="AQ276" s="76"/>
      <c r="AR276" s="76"/>
      <c r="AS276" s="76"/>
      <c r="AT276" s="76"/>
      <c r="AU276" s="76"/>
      <c r="AV276" s="76"/>
      <c r="AW276" s="76"/>
      <c r="AX276" s="76"/>
      <c r="AY276" s="76"/>
      <c r="AZ276" s="76"/>
      <c r="BA276" s="76"/>
      <c r="BB276" s="76"/>
      <c r="BC276" s="76"/>
      <c r="BD276" s="76"/>
      <c r="BE276" s="76"/>
      <c r="BF276" s="76"/>
      <c r="BG276" s="76"/>
      <c r="BH276" s="76"/>
      <c r="BI276" s="76"/>
      <c r="BJ276" s="76"/>
      <c r="BK276" s="76"/>
      <c r="BL276" s="76"/>
      <c r="BM276" s="76"/>
      <c r="BN276" s="76"/>
      <c r="BO276" s="76"/>
      <c r="BP276" s="76"/>
      <c r="BQ276" s="76"/>
      <c r="BR276" s="76"/>
      <c r="BS276" s="76"/>
      <c r="BU276" s="76"/>
      <c r="BW276" s="76"/>
      <c r="BX276" s="76"/>
      <c r="BY276" s="76"/>
      <c r="BZ276" s="76"/>
      <c r="CA276" s="76"/>
      <c r="CB276" s="76"/>
      <c r="CC276" s="76"/>
      <c r="CD276" s="76"/>
      <c r="CE276" s="76"/>
      <c r="CF276" s="76"/>
      <c r="CG276" s="76"/>
      <c r="CH276" s="76"/>
      <c r="CI276" s="76"/>
      <c r="CJ276" s="76"/>
      <c r="CK276" s="76"/>
      <c r="CL276" s="76"/>
      <c r="CM276" s="76"/>
      <c r="CN276" s="76"/>
      <c r="CO276" s="76"/>
      <c r="CP276" s="76"/>
      <c r="CQ276" s="76"/>
      <c r="CR276" s="76"/>
      <c r="CS276" s="76"/>
      <c r="CT276" s="76"/>
      <c r="CU276" s="76"/>
      <c r="CV276" s="76"/>
      <c r="CW276" s="76"/>
      <c r="CX276" s="76"/>
      <c r="CY276" s="76"/>
      <c r="CZ276" s="76"/>
      <c r="DA276" s="76"/>
      <c r="DB276" s="76"/>
      <c r="DC276" s="76"/>
      <c r="DD276" s="76"/>
      <c r="DE276" s="76"/>
      <c r="DF276" s="76"/>
      <c r="DG276" s="76"/>
      <c r="DH276" s="76"/>
      <c r="DI276" s="76"/>
      <c r="DJ276" s="76"/>
      <c r="DK276" s="76"/>
      <c r="DL276" s="76"/>
      <c r="DM276" s="76"/>
      <c r="DN276" s="76"/>
      <c r="DO276" s="77"/>
      <c r="DP276" s="77"/>
      <c r="DQ276" s="77"/>
      <c r="DR276" s="77"/>
      <c r="DS276" s="77"/>
      <c r="DT276" s="77"/>
      <c r="DU276" s="77"/>
      <c r="DV276" s="77"/>
      <c r="DW276" s="77"/>
      <c r="DX276" s="76"/>
      <c r="DY276" s="137"/>
      <c r="DZ276" s="76"/>
      <c r="EA276" s="137"/>
      <c r="EB276" s="76"/>
      <c r="EC276" s="137"/>
      <c r="ED276" s="76"/>
      <c r="EE276" s="137"/>
      <c r="EF276" s="76"/>
    </row>
    <row r="277" spans="2:136" x14ac:dyDescent="0.2">
      <c r="B277" s="142"/>
      <c r="C277" s="142"/>
      <c r="D277" s="158"/>
      <c r="E277" s="158"/>
      <c r="F277" s="158"/>
      <c r="G277" s="158"/>
      <c r="H277" s="158"/>
      <c r="I277" s="158"/>
      <c r="J277" s="158"/>
      <c r="K277" s="158"/>
      <c r="L277" s="158"/>
      <c r="M277" s="158"/>
      <c r="N277" s="158"/>
      <c r="O277" s="158"/>
      <c r="P277" s="142"/>
      <c r="Q277" s="142"/>
      <c r="T277" s="76"/>
      <c r="U277" s="76"/>
      <c r="V277" s="76"/>
      <c r="W277" s="76"/>
      <c r="X277" s="76"/>
      <c r="Y277" s="76"/>
      <c r="Z277" s="76"/>
      <c r="AA277" s="76"/>
      <c r="AB277" s="76"/>
      <c r="AC277" s="76"/>
      <c r="AD277" s="76"/>
      <c r="AE277" s="76"/>
      <c r="AF277" s="76"/>
      <c r="AG277" s="76"/>
      <c r="AH277" s="76"/>
      <c r="AI277" s="76"/>
      <c r="AJ277" s="76"/>
      <c r="AK277" s="76"/>
      <c r="AL277" s="76"/>
      <c r="AM277" s="76"/>
      <c r="AN277" s="76"/>
      <c r="AO277" s="76"/>
      <c r="AP277" s="76"/>
      <c r="AQ277" s="76"/>
      <c r="AR277" s="76"/>
      <c r="AS277" s="76"/>
      <c r="AT277" s="76"/>
      <c r="AU277" s="76"/>
      <c r="AV277" s="76"/>
      <c r="AW277" s="76"/>
      <c r="AX277" s="76"/>
      <c r="AY277" s="76"/>
      <c r="AZ277" s="76"/>
      <c r="BA277" s="76"/>
      <c r="BB277" s="76"/>
      <c r="BC277" s="76"/>
      <c r="BD277" s="76"/>
      <c r="BE277" s="76"/>
      <c r="BF277" s="76"/>
      <c r="BG277" s="76"/>
      <c r="BH277" s="76"/>
      <c r="BI277" s="76"/>
      <c r="BJ277" s="76"/>
      <c r="BK277" s="76"/>
      <c r="BL277" s="76"/>
      <c r="BM277" s="76"/>
      <c r="BN277" s="76"/>
      <c r="BO277" s="76"/>
      <c r="BP277" s="76"/>
      <c r="BQ277" s="76"/>
      <c r="BR277" s="76"/>
      <c r="BS277" s="76"/>
      <c r="BU277" s="76"/>
      <c r="BW277" s="76"/>
      <c r="BX277" s="76"/>
      <c r="BY277" s="76"/>
      <c r="BZ277" s="76"/>
      <c r="CA277" s="76"/>
      <c r="CB277" s="76"/>
      <c r="CC277" s="76"/>
      <c r="CD277" s="76"/>
      <c r="CE277" s="76"/>
      <c r="CF277" s="76"/>
      <c r="CG277" s="76"/>
      <c r="CH277" s="76"/>
      <c r="CI277" s="76"/>
      <c r="CJ277" s="76"/>
      <c r="CK277" s="76"/>
      <c r="CL277" s="76"/>
      <c r="CM277" s="76"/>
      <c r="CN277" s="76"/>
      <c r="CO277" s="76"/>
      <c r="CP277" s="76"/>
      <c r="CQ277" s="76"/>
      <c r="CR277" s="76"/>
      <c r="CS277" s="76"/>
      <c r="CT277" s="76"/>
      <c r="CU277" s="76"/>
      <c r="CV277" s="76"/>
      <c r="CW277" s="76"/>
      <c r="CX277" s="76"/>
      <c r="CY277" s="76"/>
      <c r="CZ277" s="76"/>
      <c r="DA277" s="76"/>
      <c r="DB277" s="76"/>
      <c r="DC277" s="76"/>
      <c r="DD277" s="76"/>
      <c r="DE277" s="76"/>
      <c r="DF277" s="76"/>
      <c r="DG277" s="76"/>
      <c r="DH277" s="76"/>
      <c r="DI277" s="76"/>
      <c r="DJ277" s="76"/>
      <c r="DK277" s="76"/>
      <c r="DL277" s="76"/>
      <c r="DM277" s="76"/>
      <c r="DN277" s="76"/>
      <c r="DO277" s="77"/>
      <c r="DP277" s="77"/>
      <c r="DQ277" s="77"/>
      <c r="DR277" s="77"/>
      <c r="DS277" s="77"/>
      <c r="DT277" s="77"/>
      <c r="DU277" s="77"/>
      <c r="DV277" s="77"/>
      <c r="DW277" s="77"/>
      <c r="DX277" s="76"/>
      <c r="DY277" s="137"/>
      <c r="DZ277" s="76"/>
      <c r="EA277" s="137"/>
      <c r="EB277" s="76"/>
      <c r="EC277" s="137"/>
      <c r="ED277" s="76"/>
      <c r="EE277" s="137"/>
      <c r="EF277" s="76"/>
    </row>
    <row r="278" spans="2:136" x14ac:dyDescent="0.2">
      <c r="B278" s="142"/>
      <c r="C278" s="142"/>
      <c r="D278" s="158"/>
      <c r="E278" s="158"/>
      <c r="F278" s="158"/>
      <c r="G278" s="158"/>
      <c r="H278" s="158"/>
      <c r="I278" s="158"/>
      <c r="J278" s="158"/>
      <c r="K278" s="158"/>
      <c r="L278" s="158"/>
      <c r="M278" s="158"/>
      <c r="N278" s="158"/>
      <c r="O278" s="158"/>
      <c r="P278" s="142"/>
      <c r="Q278" s="142"/>
      <c r="T278" s="76"/>
      <c r="U278" s="76"/>
      <c r="V278" s="76"/>
      <c r="W278" s="76"/>
      <c r="X278" s="76"/>
      <c r="Y278" s="76"/>
      <c r="Z278" s="76"/>
      <c r="AA278" s="76"/>
      <c r="AB278" s="76"/>
      <c r="AC278" s="76"/>
      <c r="AD278" s="76"/>
      <c r="AE278" s="76"/>
      <c r="AF278" s="76"/>
      <c r="AG278" s="76"/>
      <c r="AH278" s="76"/>
      <c r="AI278" s="76"/>
      <c r="AJ278" s="76"/>
      <c r="AK278" s="76"/>
      <c r="AL278" s="76"/>
      <c r="AM278" s="76"/>
      <c r="AN278" s="76"/>
      <c r="AO278" s="76"/>
      <c r="AP278" s="76"/>
      <c r="AQ278" s="76"/>
      <c r="AR278" s="76"/>
      <c r="AS278" s="76"/>
      <c r="AT278" s="76"/>
      <c r="AU278" s="76"/>
      <c r="AV278" s="76"/>
      <c r="AW278" s="76"/>
      <c r="AX278" s="76"/>
      <c r="AY278" s="76"/>
      <c r="AZ278" s="76"/>
      <c r="BA278" s="76"/>
      <c r="BB278" s="76"/>
      <c r="BC278" s="76"/>
      <c r="BD278" s="76"/>
      <c r="BE278" s="76"/>
      <c r="BF278" s="76"/>
      <c r="BG278" s="76"/>
      <c r="BH278" s="76"/>
      <c r="BI278" s="76"/>
      <c r="BJ278" s="76"/>
      <c r="BK278" s="76"/>
      <c r="BL278" s="76"/>
      <c r="BM278" s="76"/>
      <c r="BN278" s="76"/>
      <c r="BO278" s="76"/>
      <c r="BP278" s="76"/>
      <c r="BQ278" s="76"/>
      <c r="BR278" s="76"/>
      <c r="BS278" s="76"/>
      <c r="BU278" s="76"/>
      <c r="BW278" s="76"/>
      <c r="BX278" s="76"/>
      <c r="BY278" s="76"/>
      <c r="BZ278" s="76"/>
      <c r="CA278" s="76"/>
      <c r="CB278" s="76"/>
      <c r="CC278" s="76"/>
      <c r="CD278" s="76"/>
      <c r="CE278" s="76"/>
      <c r="CF278" s="76"/>
      <c r="CG278" s="76"/>
      <c r="CH278" s="76"/>
      <c r="CI278" s="76"/>
      <c r="CJ278" s="76"/>
      <c r="CK278" s="76"/>
      <c r="CL278" s="76"/>
      <c r="CM278" s="76"/>
      <c r="CN278" s="76"/>
      <c r="CO278" s="76"/>
      <c r="CP278" s="76"/>
      <c r="CQ278" s="76"/>
      <c r="CR278" s="76"/>
      <c r="CS278" s="76"/>
      <c r="CT278" s="76"/>
      <c r="CU278" s="76"/>
      <c r="CV278" s="76"/>
      <c r="CW278" s="76"/>
      <c r="CX278" s="76"/>
      <c r="CY278" s="76"/>
      <c r="CZ278" s="76"/>
      <c r="DA278" s="76"/>
      <c r="DB278" s="76"/>
      <c r="DC278" s="76"/>
      <c r="DD278" s="76"/>
      <c r="DE278" s="76"/>
      <c r="DF278" s="76"/>
      <c r="DG278" s="76"/>
      <c r="DH278" s="76"/>
      <c r="DI278" s="76"/>
      <c r="DJ278" s="76"/>
      <c r="DK278" s="76"/>
      <c r="DL278" s="76"/>
      <c r="DM278" s="76"/>
      <c r="DN278" s="76"/>
      <c r="DO278" s="77"/>
      <c r="DP278" s="77"/>
      <c r="DQ278" s="77"/>
      <c r="DR278" s="77"/>
      <c r="DS278" s="77"/>
      <c r="DT278" s="77"/>
      <c r="DU278" s="77"/>
      <c r="DV278" s="77"/>
      <c r="DW278" s="77"/>
      <c r="DX278" s="76"/>
      <c r="DY278" s="137"/>
      <c r="DZ278" s="76"/>
      <c r="EA278" s="137"/>
      <c r="EB278" s="76"/>
      <c r="EC278" s="137"/>
      <c r="ED278" s="76"/>
      <c r="EE278" s="137"/>
      <c r="EF278" s="76"/>
    </row>
    <row r="279" spans="2:136" x14ac:dyDescent="0.2">
      <c r="B279" s="142"/>
      <c r="C279" s="142"/>
      <c r="D279" s="158"/>
      <c r="E279" s="158"/>
      <c r="F279" s="158"/>
      <c r="G279" s="158"/>
      <c r="H279" s="158"/>
      <c r="I279" s="158"/>
      <c r="J279" s="158"/>
      <c r="K279" s="158"/>
      <c r="L279" s="158"/>
      <c r="M279" s="158"/>
      <c r="N279" s="158"/>
      <c r="O279" s="158"/>
      <c r="P279" s="142"/>
      <c r="Q279" s="142"/>
      <c r="T279" s="76"/>
      <c r="U279" s="76"/>
      <c r="V279" s="76"/>
      <c r="W279" s="76"/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  <c r="AH279" s="76"/>
      <c r="AI279" s="76"/>
      <c r="AJ279" s="76"/>
      <c r="AK279" s="76"/>
      <c r="AL279" s="76"/>
      <c r="AM279" s="76"/>
      <c r="AN279" s="76"/>
      <c r="AO279" s="76"/>
      <c r="AP279" s="76"/>
      <c r="AQ279" s="76"/>
      <c r="AR279" s="76"/>
      <c r="AS279" s="76"/>
      <c r="AT279" s="76"/>
      <c r="AU279" s="76"/>
      <c r="AV279" s="76"/>
      <c r="AW279" s="76"/>
      <c r="AX279" s="76"/>
      <c r="AY279" s="76"/>
      <c r="AZ279" s="76"/>
      <c r="BA279" s="76"/>
      <c r="BB279" s="76"/>
      <c r="BC279" s="76"/>
      <c r="BD279" s="76"/>
      <c r="BE279" s="76"/>
      <c r="BF279" s="76"/>
      <c r="BG279" s="76"/>
      <c r="BH279" s="76"/>
      <c r="BI279" s="76"/>
      <c r="BJ279" s="76"/>
      <c r="BK279" s="76"/>
      <c r="BL279" s="76"/>
      <c r="BM279" s="76"/>
      <c r="BN279" s="76"/>
      <c r="BO279" s="76"/>
      <c r="BP279" s="76"/>
      <c r="BQ279" s="76"/>
      <c r="BR279" s="76"/>
      <c r="BS279" s="76"/>
      <c r="BU279" s="76"/>
      <c r="BW279" s="76"/>
      <c r="BX279" s="76"/>
      <c r="BY279" s="76"/>
      <c r="BZ279" s="76"/>
      <c r="CA279" s="76"/>
      <c r="CB279" s="76"/>
      <c r="CC279" s="76"/>
      <c r="CD279" s="76"/>
      <c r="CE279" s="76"/>
      <c r="CF279" s="76"/>
      <c r="CG279" s="76"/>
      <c r="CH279" s="76"/>
      <c r="CI279" s="76"/>
      <c r="CJ279" s="76"/>
      <c r="CK279" s="76"/>
      <c r="CL279" s="76"/>
      <c r="CM279" s="76"/>
      <c r="CN279" s="76"/>
      <c r="CO279" s="76"/>
      <c r="CP279" s="76"/>
      <c r="CQ279" s="76"/>
      <c r="CR279" s="76"/>
      <c r="CS279" s="76"/>
      <c r="CT279" s="76"/>
      <c r="CU279" s="76"/>
      <c r="CV279" s="76"/>
      <c r="CW279" s="76"/>
      <c r="CX279" s="76"/>
      <c r="CY279" s="76"/>
      <c r="CZ279" s="76"/>
      <c r="DA279" s="76"/>
      <c r="DB279" s="76"/>
      <c r="DC279" s="76"/>
      <c r="DD279" s="76"/>
      <c r="DE279" s="76"/>
      <c r="DF279" s="76"/>
      <c r="DG279" s="76"/>
      <c r="DH279" s="76"/>
      <c r="DI279" s="76"/>
      <c r="DJ279" s="76"/>
      <c r="DK279" s="76"/>
      <c r="DL279" s="76"/>
      <c r="DM279" s="76"/>
      <c r="DN279" s="76"/>
      <c r="DO279" s="77"/>
      <c r="DP279" s="77"/>
      <c r="DQ279" s="77"/>
      <c r="DR279" s="77"/>
      <c r="DS279" s="77"/>
      <c r="DT279" s="77"/>
      <c r="DU279" s="77"/>
      <c r="DV279" s="77"/>
      <c r="DW279" s="77"/>
      <c r="DX279" s="76"/>
      <c r="DY279" s="137"/>
      <c r="DZ279" s="76"/>
      <c r="EA279" s="137"/>
      <c r="EB279" s="76"/>
      <c r="EC279" s="137"/>
      <c r="ED279" s="76"/>
      <c r="EE279" s="137"/>
      <c r="EF279" s="76"/>
    </row>
    <row r="280" spans="2:136" x14ac:dyDescent="0.2">
      <c r="B280" s="142"/>
      <c r="C280" s="142"/>
      <c r="D280" s="158"/>
      <c r="E280" s="158"/>
      <c r="F280" s="158"/>
      <c r="G280" s="158"/>
      <c r="H280" s="158"/>
      <c r="I280" s="158"/>
      <c r="J280" s="158"/>
      <c r="K280" s="158"/>
      <c r="L280" s="158"/>
      <c r="M280" s="158"/>
      <c r="N280" s="158"/>
      <c r="O280" s="158"/>
      <c r="P280" s="142"/>
      <c r="Q280" s="142"/>
      <c r="T280" s="76"/>
      <c r="U280" s="76"/>
      <c r="V280" s="76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6"/>
      <c r="AI280" s="76"/>
      <c r="AJ280" s="76"/>
      <c r="AK280" s="76"/>
      <c r="AL280" s="76"/>
      <c r="AM280" s="76"/>
      <c r="AN280" s="76"/>
      <c r="AO280" s="76"/>
      <c r="AP280" s="76"/>
      <c r="AQ280" s="76"/>
      <c r="AR280" s="76"/>
      <c r="AS280" s="76"/>
      <c r="AT280" s="76"/>
      <c r="AU280" s="76"/>
      <c r="AV280" s="76"/>
      <c r="AW280" s="76"/>
      <c r="AX280" s="76"/>
      <c r="AY280" s="76"/>
      <c r="AZ280" s="76"/>
      <c r="BA280" s="76"/>
      <c r="BB280" s="76"/>
      <c r="BC280" s="76"/>
      <c r="BD280" s="76"/>
      <c r="BE280" s="76"/>
      <c r="BF280" s="76"/>
      <c r="BG280" s="76"/>
      <c r="BH280" s="76"/>
      <c r="BI280" s="76"/>
      <c r="BJ280" s="76"/>
      <c r="BK280" s="76"/>
      <c r="BL280" s="76"/>
      <c r="BM280" s="76"/>
      <c r="BN280" s="76"/>
      <c r="BO280" s="76"/>
      <c r="BP280" s="76"/>
      <c r="BQ280" s="76"/>
      <c r="BR280" s="76"/>
      <c r="BS280" s="76"/>
      <c r="BU280" s="76"/>
      <c r="BW280" s="76"/>
      <c r="BX280" s="76"/>
      <c r="BY280" s="76"/>
      <c r="BZ280" s="76"/>
      <c r="CA280" s="76"/>
      <c r="CB280" s="76"/>
      <c r="CC280" s="76"/>
      <c r="CD280" s="76"/>
      <c r="CE280" s="76"/>
      <c r="CF280" s="76"/>
      <c r="CG280" s="76"/>
      <c r="CH280" s="76"/>
      <c r="CI280" s="76"/>
      <c r="CJ280" s="76"/>
      <c r="CK280" s="76"/>
      <c r="CL280" s="76"/>
      <c r="CM280" s="76"/>
      <c r="CN280" s="76"/>
      <c r="CO280" s="76"/>
      <c r="CP280" s="76"/>
      <c r="CQ280" s="76"/>
      <c r="CR280" s="76"/>
      <c r="CS280" s="76"/>
      <c r="CT280" s="76"/>
      <c r="CU280" s="76"/>
      <c r="CV280" s="76"/>
      <c r="CW280" s="76"/>
      <c r="CX280" s="76"/>
      <c r="CY280" s="76"/>
      <c r="CZ280" s="76"/>
      <c r="DA280" s="76"/>
      <c r="DB280" s="76"/>
      <c r="DC280" s="76"/>
      <c r="DD280" s="76"/>
      <c r="DE280" s="76"/>
      <c r="DF280" s="76"/>
      <c r="DG280" s="76"/>
      <c r="DH280" s="76"/>
      <c r="DI280" s="76"/>
      <c r="DJ280" s="76"/>
      <c r="DK280" s="76"/>
      <c r="DL280" s="76"/>
      <c r="DM280" s="76"/>
      <c r="DN280" s="76"/>
      <c r="DO280" s="77"/>
      <c r="DP280" s="77"/>
      <c r="DQ280" s="77"/>
      <c r="DR280" s="77"/>
      <c r="DS280" s="77"/>
      <c r="DT280" s="77"/>
      <c r="DU280" s="77"/>
      <c r="DV280" s="77"/>
      <c r="DW280" s="77"/>
      <c r="DX280" s="76"/>
      <c r="DY280" s="137"/>
      <c r="DZ280" s="76"/>
      <c r="EA280" s="137"/>
      <c r="EB280" s="76"/>
      <c r="EC280" s="137"/>
      <c r="ED280" s="76"/>
      <c r="EE280" s="137"/>
      <c r="EF280" s="76"/>
    </row>
    <row r="281" spans="2:136" x14ac:dyDescent="0.2">
      <c r="B281" s="142"/>
      <c r="C281" s="142"/>
      <c r="D281" s="158"/>
      <c r="E281" s="158"/>
      <c r="F281" s="158"/>
      <c r="G281" s="158"/>
      <c r="H281" s="158"/>
      <c r="I281" s="158"/>
      <c r="J281" s="158"/>
      <c r="K281" s="158"/>
      <c r="L281" s="158"/>
      <c r="M281" s="158"/>
      <c r="N281" s="158"/>
      <c r="O281" s="158"/>
      <c r="P281" s="142"/>
      <c r="Q281" s="142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  <c r="AI281" s="76"/>
      <c r="AJ281" s="76"/>
      <c r="AK281" s="76"/>
      <c r="AL281" s="76"/>
      <c r="AM281" s="76"/>
      <c r="AN281" s="76"/>
      <c r="AO281" s="76"/>
      <c r="AP281" s="76"/>
      <c r="AQ281" s="76"/>
      <c r="AR281" s="76"/>
      <c r="AS281" s="76"/>
      <c r="AT281" s="76"/>
      <c r="AU281" s="76"/>
      <c r="AV281" s="76"/>
      <c r="AW281" s="76"/>
      <c r="AX281" s="76"/>
      <c r="AY281" s="76"/>
      <c r="AZ281" s="76"/>
      <c r="BA281" s="76"/>
      <c r="BB281" s="76"/>
      <c r="BC281" s="76"/>
      <c r="BD281" s="76"/>
      <c r="BE281" s="76"/>
      <c r="BF281" s="76"/>
      <c r="BG281" s="76"/>
      <c r="BH281" s="76"/>
      <c r="BI281" s="76"/>
      <c r="BJ281" s="76"/>
      <c r="BK281" s="76"/>
      <c r="BL281" s="76"/>
      <c r="BM281" s="76"/>
      <c r="BN281" s="76"/>
      <c r="BO281" s="76"/>
      <c r="BP281" s="76"/>
      <c r="BQ281" s="76"/>
      <c r="BR281" s="76"/>
      <c r="BS281" s="76"/>
      <c r="BU281" s="76"/>
      <c r="BW281" s="76"/>
      <c r="BX281" s="76"/>
      <c r="BY281" s="76"/>
      <c r="BZ281" s="76"/>
      <c r="CA281" s="76"/>
      <c r="CB281" s="76"/>
      <c r="CC281" s="76"/>
      <c r="CD281" s="76"/>
      <c r="CE281" s="76"/>
      <c r="CF281" s="76"/>
      <c r="CG281" s="76"/>
      <c r="CH281" s="76"/>
      <c r="CI281" s="76"/>
      <c r="CJ281" s="76"/>
      <c r="CK281" s="76"/>
      <c r="CL281" s="76"/>
      <c r="CM281" s="76"/>
      <c r="CN281" s="76"/>
      <c r="CO281" s="76"/>
      <c r="CP281" s="76"/>
      <c r="CQ281" s="76"/>
      <c r="CR281" s="76"/>
      <c r="CS281" s="76"/>
      <c r="CT281" s="76"/>
      <c r="CU281" s="76"/>
      <c r="CV281" s="76"/>
      <c r="CW281" s="76"/>
      <c r="CX281" s="76"/>
      <c r="CY281" s="76"/>
      <c r="CZ281" s="76"/>
      <c r="DA281" s="76"/>
      <c r="DB281" s="76"/>
      <c r="DC281" s="76"/>
      <c r="DD281" s="76"/>
      <c r="DE281" s="76"/>
      <c r="DF281" s="76"/>
      <c r="DG281" s="76"/>
      <c r="DH281" s="76"/>
      <c r="DI281" s="76"/>
      <c r="DJ281" s="76"/>
      <c r="DK281" s="76"/>
      <c r="DL281" s="76"/>
      <c r="DM281" s="76"/>
      <c r="DN281" s="76"/>
      <c r="DO281" s="77"/>
      <c r="DP281" s="77"/>
      <c r="DQ281" s="77"/>
      <c r="DR281" s="77"/>
      <c r="DS281" s="77"/>
      <c r="DT281" s="77"/>
      <c r="DU281" s="77"/>
      <c r="DV281" s="77"/>
      <c r="DW281" s="77"/>
      <c r="DX281" s="76"/>
      <c r="DY281" s="137"/>
      <c r="DZ281" s="76"/>
      <c r="EA281" s="137"/>
      <c r="EB281" s="76"/>
      <c r="EC281" s="137"/>
      <c r="ED281" s="76"/>
      <c r="EE281" s="137"/>
      <c r="EF281" s="76"/>
    </row>
    <row r="282" spans="2:136" x14ac:dyDescent="0.2">
      <c r="B282" s="142"/>
      <c r="C282" s="142"/>
      <c r="D282" s="158"/>
      <c r="E282" s="158"/>
      <c r="F282" s="158"/>
      <c r="G282" s="158"/>
      <c r="H282" s="158"/>
      <c r="I282" s="158"/>
      <c r="J282" s="158"/>
      <c r="K282" s="158"/>
      <c r="L282" s="158"/>
      <c r="M282" s="158"/>
      <c r="N282" s="158"/>
      <c r="O282" s="158"/>
      <c r="P282" s="142"/>
      <c r="Q282" s="142"/>
      <c r="T282" s="76"/>
      <c r="U282" s="76"/>
      <c r="V282" s="76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76"/>
      <c r="AI282" s="76"/>
      <c r="AJ282" s="76"/>
      <c r="AK282" s="76"/>
      <c r="AL282" s="76"/>
      <c r="AM282" s="76"/>
      <c r="AN282" s="76"/>
      <c r="AO282" s="76"/>
      <c r="AP282" s="76"/>
      <c r="AQ282" s="76"/>
      <c r="AR282" s="76"/>
      <c r="AS282" s="76"/>
      <c r="AT282" s="76"/>
      <c r="AU282" s="76"/>
      <c r="AV282" s="76"/>
      <c r="AW282" s="76"/>
      <c r="AX282" s="76"/>
      <c r="AY282" s="76"/>
      <c r="AZ282" s="76"/>
      <c r="BA282" s="76"/>
      <c r="BB282" s="76"/>
      <c r="BC282" s="76"/>
      <c r="BD282" s="76"/>
      <c r="BE282" s="76"/>
      <c r="BF282" s="76"/>
      <c r="BG282" s="76"/>
      <c r="BH282" s="76"/>
      <c r="BI282" s="76"/>
      <c r="BJ282" s="76"/>
      <c r="BK282" s="76"/>
      <c r="BL282" s="76"/>
      <c r="BM282" s="76"/>
      <c r="BN282" s="76"/>
      <c r="BO282" s="76"/>
      <c r="BP282" s="76"/>
      <c r="BQ282" s="76"/>
      <c r="BR282" s="76"/>
      <c r="BS282" s="76"/>
      <c r="BU282" s="76"/>
      <c r="BW282" s="76"/>
      <c r="BX282" s="76"/>
      <c r="BY282" s="76"/>
      <c r="BZ282" s="76"/>
      <c r="CA282" s="76"/>
      <c r="CB282" s="76"/>
      <c r="CC282" s="76"/>
      <c r="CD282" s="76"/>
      <c r="CE282" s="76"/>
      <c r="CF282" s="76"/>
      <c r="CG282" s="76"/>
      <c r="CH282" s="76"/>
      <c r="CI282" s="76"/>
      <c r="CJ282" s="76"/>
      <c r="CK282" s="76"/>
      <c r="CL282" s="76"/>
      <c r="CM282" s="76"/>
      <c r="CN282" s="76"/>
      <c r="CO282" s="76"/>
      <c r="CP282" s="76"/>
      <c r="CQ282" s="76"/>
      <c r="CR282" s="76"/>
      <c r="CS282" s="76"/>
      <c r="CT282" s="76"/>
      <c r="CU282" s="76"/>
      <c r="CV282" s="76"/>
      <c r="CW282" s="76"/>
      <c r="CX282" s="76"/>
      <c r="CY282" s="76"/>
      <c r="CZ282" s="76"/>
      <c r="DA282" s="76"/>
      <c r="DB282" s="76"/>
      <c r="DC282" s="76"/>
      <c r="DD282" s="76"/>
      <c r="DE282" s="76"/>
      <c r="DF282" s="76"/>
      <c r="DG282" s="76"/>
      <c r="DH282" s="76"/>
      <c r="DI282" s="76"/>
      <c r="DJ282" s="76"/>
      <c r="DK282" s="76"/>
      <c r="DL282" s="76"/>
      <c r="DM282" s="76"/>
      <c r="DN282" s="76"/>
      <c r="DO282" s="77"/>
      <c r="DP282" s="77"/>
      <c r="DQ282" s="77"/>
      <c r="DR282" s="77"/>
      <c r="DS282" s="77"/>
      <c r="DT282" s="77"/>
      <c r="DU282" s="77"/>
      <c r="DV282" s="77"/>
      <c r="DW282" s="77"/>
      <c r="DX282" s="76"/>
      <c r="DY282" s="137"/>
      <c r="DZ282" s="76"/>
      <c r="EA282" s="137"/>
      <c r="EB282" s="76"/>
      <c r="EC282" s="137"/>
      <c r="ED282" s="76"/>
      <c r="EE282" s="137"/>
      <c r="EF282" s="76"/>
    </row>
    <row r="283" spans="2:136" x14ac:dyDescent="0.2">
      <c r="B283" s="142"/>
      <c r="C283" s="142"/>
      <c r="D283" s="158"/>
      <c r="E283" s="158"/>
      <c r="F283" s="158"/>
      <c r="G283" s="158"/>
      <c r="H283" s="158"/>
      <c r="I283" s="158"/>
      <c r="J283" s="158"/>
      <c r="K283" s="158"/>
      <c r="L283" s="158"/>
      <c r="M283" s="158"/>
      <c r="N283" s="158"/>
      <c r="O283" s="158"/>
      <c r="P283" s="142"/>
      <c r="Q283" s="142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76"/>
      <c r="AI283" s="76"/>
      <c r="AJ283" s="76"/>
      <c r="AK283" s="76"/>
      <c r="AL283" s="76"/>
      <c r="AM283" s="76"/>
      <c r="AN283" s="76"/>
      <c r="AO283" s="76"/>
      <c r="AP283" s="76"/>
      <c r="AQ283" s="76"/>
      <c r="AR283" s="76"/>
      <c r="AS283" s="76"/>
      <c r="AT283" s="76"/>
      <c r="AU283" s="76"/>
      <c r="AV283" s="76"/>
      <c r="AW283" s="76"/>
      <c r="AX283" s="76"/>
      <c r="AY283" s="76"/>
      <c r="AZ283" s="76"/>
      <c r="BA283" s="76"/>
      <c r="BB283" s="76"/>
      <c r="BC283" s="76"/>
      <c r="BD283" s="76"/>
      <c r="BE283" s="76"/>
      <c r="BF283" s="76"/>
      <c r="BG283" s="76"/>
      <c r="BH283" s="76"/>
      <c r="BI283" s="76"/>
      <c r="BJ283" s="76"/>
      <c r="BK283" s="76"/>
      <c r="BL283" s="76"/>
      <c r="BM283" s="76"/>
      <c r="BN283" s="76"/>
      <c r="BO283" s="76"/>
      <c r="BP283" s="76"/>
      <c r="BQ283" s="76"/>
      <c r="BR283" s="76"/>
      <c r="BS283" s="76"/>
      <c r="BU283" s="76"/>
      <c r="BW283" s="76"/>
      <c r="BX283" s="76"/>
      <c r="BY283" s="76"/>
      <c r="BZ283" s="76"/>
      <c r="CA283" s="76"/>
      <c r="CB283" s="76"/>
      <c r="CC283" s="76"/>
      <c r="CD283" s="76"/>
      <c r="CE283" s="76"/>
      <c r="CF283" s="76"/>
      <c r="CG283" s="76"/>
      <c r="CH283" s="76"/>
      <c r="CI283" s="76"/>
      <c r="CJ283" s="76"/>
      <c r="CK283" s="76"/>
      <c r="CL283" s="76"/>
      <c r="CM283" s="76"/>
      <c r="CN283" s="76"/>
      <c r="CO283" s="76"/>
      <c r="CP283" s="76"/>
      <c r="CQ283" s="76"/>
      <c r="CR283" s="76"/>
      <c r="CS283" s="76"/>
      <c r="CT283" s="76"/>
      <c r="CU283" s="76"/>
      <c r="CV283" s="76"/>
      <c r="CW283" s="76"/>
      <c r="CX283" s="76"/>
      <c r="CY283" s="76"/>
      <c r="CZ283" s="76"/>
      <c r="DA283" s="76"/>
      <c r="DB283" s="76"/>
      <c r="DC283" s="76"/>
      <c r="DD283" s="76"/>
      <c r="DE283" s="76"/>
      <c r="DF283" s="76"/>
      <c r="DG283" s="76"/>
      <c r="DH283" s="76"/>
      <c r="DI283" s="76"/>
      <c r="DJ283" s="76"/>
      <c r="DK283" s="76"/>
      <c r="DL283" s="76"/>
      <c r="DM283" s="76"/>
      <c r="DN283" s="76"/>
      <c r="DO283" s="77"/>
      <c r="DP283" s="77"/>
      <c r="DQ283" s="77"/>
      <c r="DR283" s="77"/>
      <c r="DS283" s="77"/>
      <c r="DT283" s="77"/>
      <c r="DU283" s="77"/>
      <c r="DV283" s="77"/>
      <c r="DW283" s="77"/>
      <c r="DX283" s="76"/>
      <c r="DY283" s="137"/>
      <c r="DZ283" s="76"/>
      <c r="EA283" s="137"/>
      <c r="EB283" s="76"/>
      <c r="EC283" s="137"/>
      <c r="ED283" s="76"/>
      <c r="EE283" s="137"/>
      <c r="EF283" s="76"/>
    </row>
    <row r="284" spans="2:136" x14ac:dyDescent="0.2">
      <c r="B284" s="142"/>
      <c r="C284" s="142"/>
      <c r="D284" s="158"/>
      <c r="E284" s="158"/>
      <c r="F284" s="158"/>
      <c r="G284" s="158"/>
      <c r="H284" s="158"/>
      <c r="I284" s="158"/>
      <c r="J284" s="158"/>
      <c r="K284" s="158"/>
      <c r="L284" s="158"/>
      <c r="M284" s="158"/>
      <c r="N284" s="158"/>
      <c r="O284" s="158"/>
      <c r="P284" s="142"/>
      <c r="Q284" s="142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AI284" s="76"/>
      <c r="AJ284" s="76"/>
      <c r="AK284" s="76"/>
      <c r="AL284" s="76"/>
      <c r="AM284" s="76"/>
      <c r="AN284" s="76"/>
      <c r="AO284" s="76"/>
      <c r="AP284" s="76"/>
      <c r="AQ284" s="76"/>
      <c r="AR284" s="76"/>
      <c r="AS284" s="76"/>
      <c r="AT284" s="76"/>
      <c r="AU284" s="76"/>
      <c r="AV284" s="76"/>
      <c r="AW284" s="76"/>
      <c r="AX284" s="76"/>
      <c r="AY284" s="76"/>
      <c r="AZ284" s="76"/>
      <c r="BA284" s="76"/>
      <c r="BB284" s="76"/>
      <c r="BC284" s="76"/>
      <c r="BD284" s="76"/>
      <c r="BE284" s="76"/>
      <c r="BF284" s="76"/>
      <c r="BG284" s="76"/>
      <c r="BH284" s="76"/>
      <c r="BI284" s="76"/>
      <c r="BJ284" s="76"/>
      <c r="BK284" s="76"/>
      <c r="BL284" s="76"/>
      <c r="BM284" s="76"/>
      <c r="BN284" s="76"/>
      <c r="BO284" s="76"/>
      <c r="BP284" s="76"/>
      <c r="BQ284" s="76"/>
      <c r="BR284" s="76"/>
      <c r="BS284" s="76"/>
      <c r="BU284" s="76"/>
      <c r="BW284" s="76"/>
      <c r="BX284" s="76"/>
      <c r="BY284" s="76"/>
      <c r="BZ284" s="76"/>
      <c r="CA284" s="76"/>
      <c r="CB284" s="76"/>
      <c r="CC284" s="76"/>
      <c r="CD284" s="76"/>
      <c r="CE284" s="76"/>
      <c r="CF284" s="76"/>
      <c r="CG284" s="76"/>
      <c r="CH284" s="76"/>
      <c r="CI284" s="76"/>
      <c r="CJ284" s="76"/>
      <c r="CK284" s="76"/>
      <c r="CL284" s="76"/>
      <c r="CM284" s="76"/>
      <c r="CN284" s="76"/>
      <c r="CO284" s="76"/>
      <c r="CP284" s="76"/>
      <c r="CQ284" s="76"/>
      <c r="CR284" s="76"/>
      <c r="CS284" s="76"/>
      <c r="CT284" s="76"/>
      <c r="CU284" s="76"/>
      <c r="CV284" s="76"/>
      <c r="CW284" s="76"/>
      <c r="CX284" s="76"/>
      <c r="CY284" s="76"/>
      <c r="CZ284" s="76"/>
      <c r="DA284" s="76"/>
      <c r="DB284" s="76"/>
      <c r="DC284" s="76"/>
      <c r="DD284" s="76"/>
      <c r="DE284" s="76"/>
      <c r="DF284" s="76"/>
      <c r="DG284" s="76"/>
      <c r="DH284" s="76"/>
      <c r="DI284" s="76"/>
      <c r="DJ284" s="76"/>
      <c r="DK284" s="76"/>
      <c r="DL284" s="76"/>
      <c r="DM284" s="76"/>
      <c r="DN284" s="76"/>
      <c r="DO284" s="77"/>
      <c r="DP284" s="77"/>
      <c r="DQ284" s="77"/>
      <c r="DR284" s="77"/>
      <c r="DS284" s="77"/>
      <c r="DT284" s="77"/>
      <c r="DU284" s="77"/>
      <c r="DV284" s="77"/>
      <c r="DW284" s="77"/>
      <c r="DX284" s="76"/>
      <c r="DY284" s="137"/>
      <c r="DZ284" s="76"/>
      <c r="EA284" s="137"/>
      <c r="EB284" s="76"/>
      <c r="EC284" s="137"/>
      <c r="ED284" s="76"/>
      <c r="EE284" s="137"/>
      <c r="EF284" s="76"/>
    </row>
    <row r="285" spans="2:136" x14ac:dyDescent="0.2">
      <c r="B285" s="142"/>
      <c r="C285" s="142"/>
      <c r="D285" s="158"/>
      <c r="E285" s="158"/>
      <c r="F285" s="158"/>
      <c r="G285" s="158"/>
      <c r="H285" s="158"/>
      <c r="I285" s="158"/>
      <c r="J285" s="158"/>
      <c r="K285" s="158"/>
      <c r="L285" s="158"/>
      <c r="M285" s="158"/>
      <c r="N285" s="158"/>
      <c r="O285" s="158"/>
      <c r="P285" s="142"/>
      <c r="Q285" s="142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  <c r="AI285" s="76"/>
      <c r="AJ285" s="76"/>
      <c r="AK285" s="76"/>
      <c r="AL285" s="76"/>
      <c r="AM285" s="76"/>
      <c r="AN285" s="76"/>
      <c r="AO285" s="76"/>
      <c r="AP285" s="76"/>
      <c r="AQ285" s="76"/>
      <c r="AR285" s="76"/>
      <c r="AS285" s="76"/>
      <c r="AT285" s="76"/>
      <c r="AU285" s="76"/>
      <c r="AV285" s="76"/>
      <c r="AW285" s="76"/>
      <c r="AX285" s="76"/>
      <c r="AY285" s="76"/>
      <c r="AZ285" s="76"/>
      <c r="BA285" s="76"/>
      <c r="BB285" s="76"/>
      <c r="BC285" s="76"/>
      <c r="BD285" s="76"/>
      <c r="BE285" s="76"/>
      <c r="BF285" s="76"/>
      <c r="BG285" s="76"/>
      <c r="BH285" s="76"/>
      <c r="BI285" s="76"/>
      <c r="BJ285" s="76"/>
      <c r="BK285" s="76"/>
      <c r="BL285" s="76"/>
      <c r="BM285" s="76"/>
      <c r="BN285" s="76"/>
      <c r="BO285" s="76"/>
      <c r="BP285" s="76"/>
      <c r="BQ285" s="76"/>
      <c r="BR285" s="76"/>
      <c r="BS285" s="76"/>
      <c r="BU285" s="76"/>
      <c r="BW285" s="76"/>
      <c r="BX285" s="76"/>
      <c r="BY285" s="76"/>
      <c r="BZ285" s="76"/>
      <c r="CA285" s="76"/>
      <c r="CB285" s="76"/>
      <c r="CC285" s="76"/>
      <c r="CD285" s="76"/>
      <c r="CE285" s="76"/>
      <c r="CF285" s="76"/>
      <c r="CG285" s="76"/>
      <c r="CH285" s="76"/>
      <c r="CI285" s="76"/>
      <c r="CJ285" s="76"/>
      <c r="CK285" s="76"/>
      <c r="CL285" s="76"/>
      <c r="CM285" s="76"/>
      <c r="CN285" s="76"/>
      <c r="CO285" s="76"/>
      <c r="CP285" s="76"/>
      <c r="CQ285" s="76"/>
      <c r="CR285" s="76"/>
      <c r="CS285" s="76"/>
      <c r="CT285" s="76"/>
      <c r="CU285" s="76"/>
      <c r="CV285" s="76"/>
      <c r="CW285" s="76"/>
      <c r="CX285" s="76"/>
      <c r="CY285" s="76"/>
      <c r="CZ285" s="76"/>
      <c r="DA285" s="76"/>
      <c r="DB285" s="76"/>
      <c r="DC285" s="76"/>
      <c r="DD285" s="76"/>
      <c r="DE285" s="76"/>
      <c r="DF285" s="76"/>
      <c r="DG285" s="76"/>
      <c r="DH285" s="76"/>
      <c r="DI285" s="76"/>
      <c r="DJ285" s="76"/>
      <c r="DK285" s="76"/>
      <c r="DL285" s="76"/>
      <c r="DM285" s="76"/>
      <c r="DN285" s="76"/>
      <c r="DO285" s="77"/>
      <c r="DP285" s="77"/>
      <c r="DQ285" s="77"/>
      <c r="DR285" s="77"/>
      <c r="DS285" s="77"/>
      <c r="DT285" s="77"/>
      <c r="DU285" s="77"/>
      <c r="DV285" s="77"/>
      <c r="DW285" s="77"/>
      <c r="DX285" s="76"/>
      <c r="DY285" s="137"/>
      <c r="DZ285" s="76"/>
      <c r="EA285" s="137"/>
      <c r="EB285" s="76"/>
      <c r="EC285" s="137"/>
      <c r="ED285" s="76"/>
      <c r="EE285" s="137"/>
      <c r="EF285" s="76"/>
    </row>
    <row r="286" spans="2:136" x14ac:dyDescent="0.2">
      <c r="B286" s="142"/>
      <c r="C286" s="142"/>
      <c r="D286" s="158"/>
      <c r="E286" s="158"/>
      <c r="F286" s="158"/>
      <c r="G286" s="158"/>
      <c r="H286" s="158"/>
      <c r="I286" s="158"/>
      <c r="J286" s="158"/>
      <c r="K286" s="158"/>
      <c r="L286" s="158"/>
      <c r="M286" s="158"/>
      <c r="N286" s="158"/>
      <c r="O286" s="158"/>
      <c r="P286" s="142"/>
      <c r="Q286" s="142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  <c r="AI286" s="76"/>
      <c r="AJ286" s="76"/>
      <c r="AK286" s="76"/>
      <c r="AL286" s="76"/>
      <c r="AM286" s="76"/>
      <c r="AN286" s="76"/>
      <c r="AO286" s="76"/>
      <c r="AP286" s="76"/>
      <c r="AQ286" s="76"/>
      <c r="AR286" s="76"/>
      <c r="AS286" s="76"/>
      <c r="AT286" s="76"/>
      <c r="AU286" s="76"/>
      <c r="AV286" s="76"/>
      <c r="AW286" s="76"/>
      <c r="AX286" s="76"/>
      <c r="AY286" s="76"/>
      <c r="AZ286" s="76"/>
      <c r="BA286" s="76"/>
      <c r="BB286" s="76"/>
      <c r="BC286" s="76"/>
      <c r="BD286" s="76"/>
      <c r="BE286" s="76"/>
      <c r="BF286" s="76"/>
      <c r="BG286" s="76"/>
      <c r="BH286" s="76"/>
      <c r="BI286" s="76"/>
      <c r="BJ286" s="76"/>
      <c r="BK286" s="76"/>
      <c r="BL286" s="76"/>
      <c r="BM286" s="76"/>
      <c r="BN286" s="76"/>
      <c r="BO286" s="76"/>
      <c r="BP286" s="76"/>
      <c r="BQ286" s="76"/>
      <c r="BR286" s="76"/>
      <c r="BS286" s="76"/>
      <c r="BU286" s="76"/>
      <c r="BW286" s="76"/>
      <c r="BX286" s="76"/>
      <c r="BY286" s="76"/>
      <c r="BZ286" s="76"/>
      <c r="CA286" s="76"/>
      <c r="CB286" s="76"/>
      <c r="CC286" s="76"/>
      <c r="CD286" s="76"/>
      <c r="CE286" s="76"/>
      <c r="CF286" s="76"/>
      <c r="CG286" s="76"/>
      <c r="CH286" s="76"/>
      <c r="CI286" s="76"/>
      <c r="CJ286" s="76"/>
      <c r="CK286" s="76"/>
      <c r="CL286" s="76"/>
      <c r="CM286" s="76"/>
      <c r="CN286" s="76"/>
      <c r="CO286" s="76"/>
      <c r="CP286" s="76"/>
      <c r="CQ286" s="76"/>
      <c r="CR286" s="76"/>
      <c r="CS286" s="76"/>
      <c r="CT286" s="76"/>
      <c r="CU286" s="76"/>
      <c r="CV286" s="76"/>
      <c r="CW286" s="76"/>
      <c r="CX286" s="76"/>
      <c r="CY286" s="76"/>
      <c r="CZ286" s="76"/>
      <c r="DA286" s="76"/>
      <c r="DB286" s="76"/>
      <c r="DC286" s="76"/>
      <c r="DD286" s="76"/>
      <c r="DE286" s="76"/>
      <c r="DF286" s="76"/>
      <c r="DG286" s="76"/>
      <c r="DH286" s="76"/>
      <c r="DI286" s="76"/>
      <c r="DJ286" s="76"/>
      <c r="DK286" s="76"/>
      <c r="DL286" s="76"/>
      <c r="DM286" s="76"/>
      <c r="DN286" s="76"/>
      <c r="DO286" s="77"/>
      <c r="DP286" s="77"/>
      <c r="DQ286" s="77"/>
      <c r="DR286" s="77"/>
      <c r="DS286" s="77"/>
      <c r="DT286" s="77"/>
      <c r="DU286" s="77"/>
      <c r="DV286" s="77"/>
      <c r="DW286" s="77"/>
      <c r="DX286" s="76"/>
      <c r="DY286" s="137"/>
      <c r="DZ286" s="76"/>
      <c r="EA286" s="137"/>
      <c r="EB286" s="76"/>
      <c r="EC286" s="137"/>
      <c r="ED286" s="76"/>
      <c r="EE286" s="137"/>
      <c r="EF286" s="76"/>
    </row>
    <row r="287" spans="2:136" x14ac:dyDescent="0.2">
      <c r="B287" s="142"/>
      <c r="C287" s="142"/>
      <c r="D287" s="158"/>
      <c r="E287" s="158"/>
      <c r="F287" s="158"/>
      <c r="G287" s="158"/>
      <c r="H287" s="158"/>
      <c r="I287" s="158"/>
      <c r="J287" s="158"/>
      <c r="K287" s="158"/>
      <c r="L287" s="158"/>
      <c r="M287" s="158"/>
      <c r="N287" s="158"/>
      <c r="O287" s="158"/>
      <c r="P287" s="142"/>
      <c r="Q287" s="142"/>
      <c r="T287" s="76"/>
      <c r="U287" s="76"/>
      <c r="V287" s="76"/>
      <c r="W287" s="76"/>
      <c r="X287" s="76"/>
      <c r="Y287" s="76"/>
      <c r="Z287" s="76"/>
      <c r="AA287" s="76"/>
      <c r="AB287" s="76"/>
      <c r="AC287" s="76"/>
      <c r="AD287" s="76"/>
      <c r="AE287" s="76"/>
      <c r="AF287" s="76"/>
      <c r="AG287" s="76"/>
      <c r="AH287" s="76"/>
      <c r="AI287" s="76"/>
      <c r="AJ287" s="76"/>
      <c r="AK287" s="76"/>
      <c r="AL287" s="76"/>
      <c r="AM287" s="76"/>
      <c r="AN287" s="76"/>
      <c r="AO287" s="76"/>
      <c r="AP287" s="76"/>
      <c r="AQ287" s="76"/>
      <c r="AR287" s="76"/>
      <c r="AS287" s="76"/>
      <c r="AT287" s="76"/>
      <c r="AU287" s="76"/>
      <c r="AV287" s="76"/>
      <c r="AW287" s="76"/>
      <c r="AX287" s="76"/>
      <c r="AY287" s="76"/>
      <c r="AZ287" s="76"/>
      <c r="BA287" s="76"/>
      <c r="BB287" s="76"/>
      <c r="BC287" s="76"/>
      <c r="BD287" s="76"/>
      <c r="BE287" s="76"/>
      <c r="BF287" s="76"/>
      <c r="BG287" s="76"/>
      <c r="BH287" s="76"/>
      <c r="BI287" s="76"/>
      <c r="BJ287" s="76"/>
      <c r="BK287" s="76"/>
      <c r="BL287" s="76"/>
      <c r="BM287" s="76"/>
      <c r="BN287" s="76"/>
      <c r="BO287" s="76"/>
      <c r="BP287" s="76"/>
      <c r="BQ287" s="76"/>
      <c r="BR287" s="76"/>
      <c r="BS287" s="76"/>
      <c r="BU287" s="76"/>
      <c r="BW287" s="76"/>
      <c r="BX287" s="76"/>
      <c r="BY287" s="76"/>
      <c r="BZ287" s="76"/>
      <c r="CA287" s="76"/>
      <c r="CB287" s="76"/>
      <c r="CC287" s="76"/>
      <c r="CD287" s="76"/>
      <c r="CE287" s="76"/>
      <c r="CF287" s="76"/>
      <c r="CG287" s="76"/>
      <c r="CH287" s="76"/>
      <c r="CI287" s="76"/>
      <c r="CJ287" s="76"/>
      <c r="CK287" s="76"/>
      <c r="CL287" s="76"/>
      <c r="CM287" s="76"/>
      <c r="CN287" s="76"/>
      <c r="CO287" s="76"/>
      <c r="CP287" s="76"/>
      <c r="CQ287" s="76"/>
      <c r="CR287" s="76"/>
      <c r="CS287" s="76"/>
      <c r="CT287" s="76"/>
      <c r="CU287" s="76"/>
      <c r="CV287" s="76"/>
      <c r="CW287" s="76"/>
      <c r="CX287" s="76"/>
      <c r="CY287" s="76"/>
      <c r="CZ287" s="76"/>
      <c r="DA287" s="76"/>
      <c r="DB287" s="76"/>
      <c r="DC287" s="76"/>
      <c r="DD287" s="76"/>
      <c r="DE287" s="76"/>
      <c r="DF287" s="76"/>
      <c r="DG287" s="76"/>
      <c r="DH287" s="76"/>
      <c r="DI287" s="76"/>
      <c r="DJ287" s="76"/>
      <c r="DK287" s="76"/>
      <c r="DL287" s="76"/>
      <c r="DM287" s="76"/>
      <c r="DN287" s="76"/>
      <c r="DO287" s="77"/>
      <c r="DP287" s="77"/>
      <c r="DQ287" s="77"/>
      <c r="DR287" s="77"/>
      <c r="DS287" s="77"/>
      <c r="DT287" s="77"/>
      <c r="DU287" s="77"/>
      <c r="DV287" s="77"/>
      <c r="DW287" s="77"/>
      <c r="DX287" s="76"/>
      <c r="DY287" s="137"/>
      <c r="DZ287" s="76"/>
      <c r="EA287" s="137"/>
      <c r="EB287" s="76"/>
      <c r="EC287" s="137"/>
      <c r="ED287" s="76"/>
      <c r="EE287" s="137"/>
      <c r="EF287" s="76"/>
    </row>
    <row r="288" spans="2:136" x14ac:dyDescent="0.2">
      <c r="B288" s="142"/>
      <c r="C288" s="142"/>
      <c r="D288" s="158"/>
      <c r="E288" s="158"/>
      <c r="F288" s="158"/>
      <c r="G288" s="158"/>
      <c r="H288" s="158"/>
      <c r="I288" s="158"/>
      <c r="J288" s="158"/>
      <c r="K288" s="158"/>
      <c r="L288" s="158"/>
      <c r="M288" s="158"/>
      <c r="N288" s="158"/>
      <c r="O288" s="158"/>
      <c r="P288" s="142"/>
      <c r="Q288" s="142"/>
      <c r="T288" s="76"/>
      <c r="U288" s="76"/>
      <c r="V288" s="76"/>
      <c r="W288" s="76"/>
      <c r="X288" s="76"/>
      <c r="Y288" s="76"/>
      <c r="Z288" s="76"/>
      <c r="AA288" s="76"/>
      <c r="AB288" s="76"/>
      <c r="AC288" s="76"/>
      <c r="AD288" s="76"/>
      <c r="AE288" s="76"/>
      <c r="AF288" s="76"/>
      <c r="AG288" s="76"/>
      <c r="AH288" s="76"/>
      <c r="AI288" s="76"/>
      <c r="AJ288" s="76"/>
      <c r="AK288" s="76"/>
      <c r="AL288" s="76"/>
      <c r="AM288" s="76"/>
      <c r="AN288" s="76"/>
      <c r="AO288" s="76"/>
      <c r="AP288" s="76"/>
      <c r="AQ288" s="76"/>
      <c r="AR288" s="76"/>
      <c r="AS288" s="76"/>
      <c r="AT288" s="76"/>
      <c r="AU288" s="76"/>
      <c r="AV288" s="76"/>
      <c r="AW288" s="76"/>
      <c r="AX288" s="76"/>
      <c r="AY288" s="76"/>
      <c r="AZ288" s="76"/>
      <c r="BA288" s="76"/>
      <c r="BB288" s="76"/>
      <c r="BC288" s="76"/>
      <c r="BD288" s="76"/>
      <c r="BE288" s="76"/>
      <c r="BF288" s="76"/>
      <c r="BG288" s="76"/>
      <c r="BH288" s="76"/>
      <c r="BI288" s="76"/>
      <c r="BJ288" s="76"/>
      <c r="BK288" s="76"/>
      <c r="BL288" s="76"/>
      <c r="BM288" s="76"/>
      <c r="BN288" s="76"/>
      <c r="BO288" s="76"/>
      <c r="BP288" s="76"/>
      <c r="BQ288" s="76"/>
      <c r="BR288" s="76"/>
      <c r="BS288" s="76"/>
      <c r="BU288" s="76"/>
      <c r="BW288" s="76"/>
      <c r="BX288" s="76"/>
      <c r="BY288" s="76"/>
      <c r="BZ288" s="76"/>
      <c r="CA288" s="76"/>
      <c r="CB288" s="76"/>
      <c r="CC288" s="76"/>
      <c r="CD288" s="76"/>
      <c r="CE288" s="76"/>
      <c r="CF288" s="76"/>
      <c r="CG288" s="76"/>
      <c r="CH288" s="76"/>
      <c r="CI288" s="76"/>
      <c r="CJ288" s="76"/>
      <c r="CK288" s="76"/>
      <c r="CL288" s="76"/>
      <c r="CM288" s="76"/>
      <c r="CN288" s="76"/>
      <c r="CO288" s="76"/>
      <c r="CP288" s="76"/>
      <c r="CQ288" s="76"/>
      <c r="CR288" s="76"/>
      <c r="CS288" s="76"/>
      <c r="CT288" s="76"/>
      <c r="CU288" s="76"/>
      <c r="CV288" s="76"/>
      <c r="CW288" s="76"/>
      <c r="CX288" s="76"/>
      <c r="CY288" s="76"/>
      <c r="CZ288" s="76"/>
      <c r="DA288" s="76"/>
      <c r="DB288" s="76"/>
      <c r="DC288" s="76"/>
      <c r="DD288" s="76"/>
      <c r="DE288" s="76"/>
      <c r="DF288" s="76"/>
      <c r="DG288" s="76"/>
      <c r="DH288" s="76"/>
      <c r="DI288" s="76"/>
      <c r="DJ288" s="76"/>
      <c r="DK288" s="76"/>
      <c r="DL288" s="76"/>
      <c r="DM288" s="76"/>
      <c r="DN288" s="76"/>
      <c r="DO288" s="77"/>
      <c r="DP288" s="77"/>
      <c r="DQ288" s="77"/>
      <c r="DR288" s="77"/>
      <c r="DS288" s="77"/>
      <c r="DT288" s="77"/>
      <c r="DU288" s="77"/>
      <c r="DV288" s="77"/>
      <c r="DW288" s="77"/>
      <c r="DX288" s="76"/>
      <c r="DY288" s="137"/>
      <c r="DZ288" s="76"/>
      <c r="EA288" s="137"/>
      <c r="EB288" s="76"/>
      <c r="EC288" s="137"/>
      <c r="ED288" s="76"/>
      <c r="EE288" s="137"/>
      <c r="EF288" s="76"/>
    </row>
    <row r="289" spans="2:136" x14ac:dyDescent="0.2">
      <c r="B289" s="142"/>
      <c r="C289" s="142"/>
      <c r="D289" s="158"/>
      <c r="E289" s="158"/>
      <c r="F289" s="158"/>
      <c r="G289" s="158"/>
      <c r="H289" s="158"/>
      <c r="I289" s="158"/>
      <c r="J289" s="158"/>
      <c r="K289" s="158"/>
      <c r="L289" s="158"/>
      <c r="M289" s="158"/>
      <c r="N289" s="158"/>
      <c r="O289" s="158"/>
      <c r="P289" s="142"/>
      <c r="Q289" s="142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76"/>
      <c r="AI289" s="76"/>
      <c r="AJ289" s="76"/>
      <c r="AK289" s="76"/>
      <c r="AL289" s="76"/>
      <c r="AM289" s="76"/>
      <c r="AN289" s="76"/>
      <c r="AO289" s="76"/>
      <c r="AP289" s="76"/>
      <c r="AQ289" s="76"/>
      <c r="AR289" s="76"/>
      <c r="AS289" s="76"/>
      <c r="AT289" s="76"/>
      <c r="AU289" s="76"/>
      <c r="AV289" s="76"/>
      <c r="AW289" s="76"/>
      <c r="AX289" s="76"/>
      <c r="AY289" s="76"/>
      <c r="AZ289" s="76"/>
      <c r="BA289" s="76"/>
      <c r="BB289" s="76"/>
      <c r="BC289" s="76"/>
      <c r="BD289" s="76"/>
      <c r="BE289" s="76"/>
      <c r="BF289" s="76"/>
      <c r="BG289" s="76"/>
      <c r="BH289" s="76"/>
      <c r="BI289" s="76"/>
      <c r="BJ289" s="76"/>
      <c r="BK289" s="76"/>
      <c r="BL289" s="76"/>
      <c r="BM289" s="76"/>
      <c r="BN289" s="76"/>
      <c r="BO289" s="76"/>
      <c r="BP289" s="76"/>
      <c r="BQ289" s="76"/>
      <c r="BR289" s="76"/>
      <c r="BS289" s="76"/>
      <c r="BU289" s="76"/>
      <c r="BW289" s="76"/>
      <c r="BX289" s="76"/>
      <c r="BY289" s="76"/>
      <c r="BZ289" s="76"/>
      <c r="CA289" s="76"/>
      <c r="CB289" s="76"/>
      <c r="CC289" s="76"/>
      <c r="CD289" s="76"/>
      <c r="CE289" s="76"/>
      <c r="CF289" s="76"/>
      <c r="CG289" s="76"/>
      <c r="CH289" s="76"/>
      <c r="CI289" s="76"/>
      <c r="CJ289" s="76"/>
      <c r="CK289" s="76"/>
      <c r="CL289" s="76"/>
      <c r="CM289" s="76"/>
      <c r="CN289" s="76"/>
      <c r="CO289" s="76"/>
      <c r="CP289" s="76"/>
      <c r="CQ289" s="76"/>
      <c r="CR289" s="76"/>
      <c r="CS289" s="76"/>
      <c r="CT289" s="76"/>
      <c r="CU289" s="76"/>
      <c r="CV289" s="76"/>
      <c r="CW289" s="76"/>
      <c r="CX289" s="76"/>
      <c r="CY289" s="76"/>
      <c r="CZ289" s="76"/>
      <c r="DA289" s="76"/>
      <c r="DB289" s="76"/>
      <c r="DC289" s="76"/>
      <c r="DD289" s="76"/>
      <c r="DE289" s="76"/>
      <c r="DF289" s="76"/>
      <c r="DG289" s="76"/>
      <c r="DH289" s="76"/>
      <c r="DI289" s="76"/>
      <c r="DJ289" s="76"/>
      <c r="DK289" s="76"/>
      <c r="DL289" s="76"/>
      <c r="DM289" s="76"/>
      <c r="DN289" s="76"/>
      <c r="DO289" s="77"/>
      <c r="DP289" s="77"/>
      <c r="DQ289" s="77"/>
      <c r="DR289" s="77"/>
      <c r="DS289" s="77"/>
      <c r="DT289" s="77"/>
      <c r="DU289" s="77"/>
      <c r="DV289" s="77"/>
      <c r="DW289" s="77"/>
      <c r="DX289" s="76"/>
      <c r="DY289" s="137"/>
      <c r="DZ289" s="76"/>
      <c r="EA289" s="137"/>
      <c r="EB289" s="76"/>
      <c r="EC289" s="137"/>
      <c r="ED289" s="76"/>
      <c r="EE289" s="137"/>
      <c r="EF289" s="76"/>
    </row>
    <row r="290" spans="2:136" x14ac:dyDescent="0.2">
      <c r="B290" s="142"/>
      <c r="C290" s="142"/>
      <c r="D290" s="158"/>
      <c r="E290" s="158"/>
      <c r="F290" s="158"/>
      <c r="G290" s="158"/>
      <c r="H290" s="158"/>
      <c r="I290" s="158"/>
      <c r="J290" s="158"/>
      <c r="K290" s="158"/>
      <c r="L290" s="158"/>
      <c r="M290" s="158"/>
      <c r="N290" s="158"/>
      <c r="O290" s="158"/>
      <c r="P290" s="142"/>
      <c r="Q290" s="142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76"/>
      <c r="AI290" s="76"/>
      <c r="AJ290" s="76"/>
      <c r="AK290" s="76"/>
      <c r="AL290" s="76"/>
      <c r="AM290" s="76"/>
      <c r="AN290" s="76"/>
      <c r="AO290" s="76"/>
      <c r="AP290" s="76"/>
      <c r="AQ290" s="76"/>
      <c r="AR290" s="76"/>
      <c r="AS290" s="76"/>
      <c r="AT290" s="76"/>
      <c r="AU290" s="76"/>
      <c r="AV290" s="76"/>
      <c r="AW290" s="76"/>
      <c r="AX290" s="76"/>
      <c r="AY290" s="76"/>
      <c r="AZ290" s="76"/>
      <c r="BA290" s="76"/>
      <c r="BB290" s="76"/>
      <c r="BC290" s="76"/>
      <c r="BD290" s="76"/>
      <c r="BE290" s="76"/>
      <c r="BF290" s="76"/>
      <c r="BG290" s="76"/>
      <c r="BH290" s="76"/>
      <c r="BI290" s="76"/>
      <c r="BJ290" s="76"/>
      <c r="BK290" s="76"/>
      <c r="BL290" s="76"/>
      <c r="BM290" s="76"/>
      <c r="BN290" s="76"/>
      <c r="BO290" s="76"/>
      <c r="BP290" s="76"/>
      <c r="BQ290" s="76"/>
      <c r="BR290" s="76"/>
      <c r="BS290" s="76"/>
      <c r="BU290" s="76"/>
      <c r="BW290" s="76"/>
      <c r="BX290" s="76"/>
      <c r="BY290" s="76"/>
      <c r="BZ290" s="76"/>
      <c r="CA290" s="76"/>
      <c r="CB290" s="76"/>
      <c r="CC290" s="76"/>
      <c r="CD290" s="76"/>
      <c r="CE290" s="76"/>
      <c r="CF290" s="76"/>
      <c r="CG290" s="76"/>
      <c r="CH290" s="76"/>
      <c r="CI290" s="76"/>
      <c r="CJ290" s="76"/>
      <c r="CK290" s="76"/>
      <c r="CL290" s="76"/>
      <c r="CM290" s="76"/>
      <c r="CN290" s="76"/>
      <c r="CO290" s="76"/>
      <c r="CP290" s="76"/>
      <c r="CQ290" s="76"/>
      <c r="CR290" s="76"/>
      <c r="CS290" s="76"/>
      <c r="CT290" s="76"/>
      <c r="CU290" s="76"/>
      <c r="CV290" s="76"/>
      <c r="CW290" s="76"/>
      <c r="CX290" s="76"/>
      <c r="CY290" s="76"/>
      <c r="CZ290" s="76"/>
      <c r="DA290" s="76"/>
      <c r="DB290" s="76"/>
      <c r="DC290" s="76"/>
      <c r="DD290" s="76"/>
      <c r="DE290" s="76"/>
      <c r="DF290" s="76"/>
      <c r="DG290" s="76"/>
      <c r="DH290" s="76"/>
      <c r="DI290" s="76"/>
      <c r="DJ290" s="76"/>
      <c r="DK290" s="76"/>
      <c r="DL290" s="76"/>
      <c r="DM290" s="76"/>
      <c r="DN290" s="76"/>
      <c r="DO290" s="77"/>
      <c r="DP290" s="77"/>
      <c r="DQ290" s="77"/>
      <c r="DR290" s="77"/>
      <c r="DS290" s="77"/>
      <c r="DT290" s="77"/>
      <c r="DU290" s="77"/>
      <c r="DV290" s="77"/>
      <c r="DW290" s="77"/>
      <c r="DX290" s="76"/>
      <c r="DY290" s="137"/>
      <c r="DZ290" s="76"/>
      <c r="EA290" s="137"/>
      <c r="EB290" s="76"/>
      <c r="EC290" s="137"/>
      <c r="ED290" s="76"/>
      <c r="EE290" s="137"/>
      <c r="EF290" s="76"/>
    </row>
    <row r="291" spans="2:136" x14ac:dyDescent="0.2">
      <c r="B291" s="142"/>
      <c r="C291" s="142"/>
      <c r="D291" s="158"/>
      <c r="E291" s="158"/>
      <c r="F291" s="158"/>
      <c r="G291" s="158"/>
      <c r="H291" s="158"/>
      <c r="I291" s="158"/>
      <c r="J291" s="158"/>
      <c r="K291" s="158"/>
      <c r="L291" s="158"/>
      <c r="M291" s="158"/>
      <c r="N291" s="158"/>
      <c r="O291" s="158"/>
      <c r="P291" s="142"/>
      <c r="Q291" s="142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76"/>
      <c r="AI291" s="76"/>
      <c r="AJ291" s="76"/>
      <c r="AK291" s="76"/>
      <c r="AL291" s="76"/>
      <c r="AM291" s="76"/>
      <c r="AN291" s="76"/>
      <c r="AO291" s="76"/>
      <c r="AP291" s="76"/>
      <c r="AQ291" s="76"/>
      <c r="AR291" s="76"/>
      <c r="AS291" s="76"/>
      <c r="AT291" s="76"/>
      <c r="AU291" s="76"/>
      <c r="AV291" s="76"/>
      <c r="AW291" s="76"/>
      <c r="AX291" s="76"/>
      <c r="AY291" s="76"/>
      <c r="AZ291" s="76"/>
      <c r="BA291" s="76"/>
      <c r="BB291" s="76"/>
      <c r="BC291" s="76"/>
      <c r="BD291" s="76"/>
      <c r="BE291" s="76"/>
      <c r="BF291" s="76"/>
      <c r="BG291" s="76"/>
      <c r="BH291" s="76"/>
      <c r="BI291" s="76"/>
      <c r="BJ291" s="76"/>
      <c r="BK291" s="76"/>
      <c r="BL291" s="76"/>
      <c r="BM291" s="76"/>
      <c r="BN291" s="76"/>
      <c r="BO291" s="76"/>
      <c r="BP291" s="76"/>
      <c r="BQ291" s="76"/>
      <c r="BR291" s="76"/>
      <c r="BS291" s="76"/>
      <c r="BU291" s="76"/>
      <c r="BW291" s="76"/>
      <c r="BX291" s="76"/>
      <c r="BY291" s="76"/>
      <c r="BZ291" s="76"/>
      <c r="CA291" s="76"/>
      <c r="CB291" s="76"/>
      <c r="CC291" s="76"/>
      <c r="CD291" s="76"/>
      <c r="CE291" s="76"/>
      <c r="CF291" s="76"/>
      <c r="CG291" s="76"/>
      <c r="CH291" s="76"/>
      <c r="CI291" s="76"/>
      <c r="CJ291" s="76"/>
      <c r="CK291" s="76"/>
      <c r="CL291" s="76"/>
      <c r="CM291" s="76"/>
      <c r="CN291" s="76"/>
      <c r="CO291" s="76"/>
      <c r="CP291" s="76"/>
      <c r="CQ291" s="76"/>
      <c r="CR291" s="76"/>
      <c r="CS291" s="76"/>
      <c r="CT291" s="76"/>
      <c r="CU291" s="76"/>
      <c r="CV291" s="76"/>
      <c r="CW291" s="76"/>
      <c r="CX291" s="76"/>
      <c r="CY291" s="76"/>
      <c r="CZ291" s="76"/>
      <c r="DA291" s="76"/>
      <c r="DB291" s="76"/>
      <c r="DC291" s="76"/>
      <c r="DD291" s="76"/>
      <c r="DE291" s="76"/>
      <c r="DF291" s="76"/>
      <c r="DG291" s="76"/>
      <c r="DH291" s="76"/>
      <c r="DI291" s="76"/>
      <c r="DJ291" s="76"/>
      <c r="DK291" s="76"/>
      <c r="DL291" s="76"/>
      <c r="DM291" s="76"/>
      <c r="DN291" s="76"/>
      <c r="DO291" s="77"/>
      <c r="DP291" s="77"/>
      <c r="DQ291" s="77"/>
      <c r="DR291" s="77"/>
      <c r="DS291" s="77"/>
      <c r="DT291" s="77"/>
      <c r="DU291" s="77"/>
      <c r="DV291" s="77"/>
      <c r="DW291" s="77"/>
      <c r="DX291" s="76"/>
      <c r="DY291" s="137"/>
      <c r="DZ291" s="76"/>
      <c r="EA291" s="137"/>
      <c r="EB291" s="76"/>
      <c r="EC291" s="137"/>
      <c r="ED291" s="76"/>
      <c r="EE291" s="137"/>
      <c r="EF291" s="76"/>
    </row>
    <row r="292" spans="2:136" x14ac:dyDescent="0.2">
      <c r="B292" s="142"/>
      <c r="C292" s="142"/>
      <c r="D292" s="158"/>
      <c r="E292" s="158"/>
      <c r="F292" s="158"/>
      <c r="G292" s="158"/>
      <c r="H292" s="158"/>
      <c r="I292" s="158"/>
      <c r="J292" s="158"/>
      <c r="K292" s="158"/>
      <c r="L292" s="158"/>
      <c r="M292" s="158"/>
      <c r="N292" s="158"/>
      <c r="O292" s="158"/>
      <c r="P292" s="142"/>
      <c r="Q292" s="142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76"/>
      <c r="AI292" s="76"/>
      <c r="AJ292" s="76"/>
      <c r="AK292" s="76"/>
      <c r="AL292" s="76"/>
      <c r="AM292" s="76"/>
      <c r="AN292" s="76"/>
      <c r="AO292" s="76"/>
      <c r="AP292" s="76"/>
      <c r="AQ292" s="76"/>
      <c r="AR292" s="76"/>
      <c r="AS292" s="76"/>
      <c r="AT292" s="76"/>
      <c r="AU292" s="76"/>
      <c r="AV292" s="76"/>
      <c r="AW292" s="76"/>
      <c r="AX292" s="76"/>
      <c r="AY292" s="76"/>
      <c r="AZ292" s="76"/>
      <c r="BA292" s="76"/>
      <c r="BB292" s="76"/>
      <c r="BC292" s="76"/>
      <c r="BD292" s="76"/>
      <c r="BE292" s="76"/>
      <c r="BF292" s="76"/>
      <c r="BG292" s="76"/>
      <c r="BH292" s="76"/>
      <c r="BI292" s="76"/>
      <c r="BJ292" s="76"/>
      <c r="BK292" s="76"/>
      <c r="BL292" s="76"/>
      <c r="BM292" s="76"/>
      <c r="BN292" s="76"/>
      <c r="BO292" s="76"/>
      <c r="BP292" s="76"/>
      <c r="BQ292" s="76"/>
      <c r="BR292" s="76"/>
      <c r="BS292" s="76"/>
      <c r="BU292" s="76"/>
      <c r="BW292" s="76"/>
      <c r="BX292" s="76"/>
      <c r="BY292" s="76"/>
      <c r="BZ292" s="76"/>
      <c r="CA292" s="76"/>
      <c r="CB292" s="76"/>
      <c r="CC292" s="76"/>
      <c r="CD292" s="76"/>
      <c r="CE292" s="76"/>
      <c r="CF292" s="76"/>
      <c r="CG292" s="76"/>
      <c r="CH292" s="76"/>
      <c r="CI292" s="76"/>
      <c r="CJ292" s="76"/>
      <c r="CK292" s="76"/>
      <c r="CL292" s="76"/>
      <c r="CM292" s="76"/>
      <c r="CN292" s="76"/>
      <c r="CO292" s="76"/>
      <c r="CP292" s="76"/>
      <c r="CQ292" s="76"/>
      <c r="CR292" s="76"/>
      <c r="CS292" s="76"/>
      <c r="CT292" s="76"/>
      <c r="CU292" s="76"/>
      <c r="CV292" s="76"/>
      <c r="CW292" s="76"/>
      <c r="CX292" s="76"/>
      <c r="CY292" s="76"/>
      <c r="CZ292" s="76"/>
      <c r="DA292" s="76"/>
      <c r="DB292" s="76"/>
      <c r="DC292" s="76"/>
      <c r="DD292" s="76"/>
      <c r="DE292" s="76"/>
      <c r="DF292" s="76"/>
      <c r="DG292" s="76"/>
      <c r="DH292" s="76"/>
      <c r="DI292" s="76"/>
      <c r="DJ292" s="76"/>
      <c r="DK292" s="76"/>
      <c r="DL292" s="76"/>
      <c r="DM292" s="76"/>
      <c r="DN292" s="76"/>
      <c r="DO292" s="77"/>
      <c r="DP292" s="77"/>
      <c r="DQ292" s="77"/>
      <c r="DR292" s="77"/>
      <c r="DS292" s="77"/>
      <c r="DT292" s="77"/>
      <c r="DU292" s="77"/>
      <c r="DV292" s="77"/>
      <c r="DW292" s="77"/>
      <c r="DX292" s="76"/>
      <c r="DY292" s="137"/>
      <c r="DZ292" s="76"/>
      <c r="EA292" s="137"/>
      <c r="EB292" s="76"/>
      <c r="EC292" s="137"/>
      <c r="ED292" s="76"/>
      <c r="EE292" s="137"/>
      <c r="EF292" s="76"/>
    </row>
    <row r="293" spans="2:136" x14ac:dyDescent="0.2">
      <c r="B293" s="142"/>
      <c r="C293" s="142"/>
      <c r="D293" s="158"/>
      <c r="E293" s="158"/>
      <c r="F293" s="158"/>
      <c r="G293" s="158"/>
      <c r="H293" s="158"/>
      <c r="I293" s="158"/>
      <c r="J293" s="158"/>
      <c r="K293" s="158"/>
      <c r="L293" s="158"/>
      <c r="M293" s="158"/>
      <c r="N293" s="158"/>
      <c r="O293" s="158"/>
      <c r="P293" s="142"/>
      <c r="Q293" s="142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76"/>
      <c r="AI293" s="76"/>
      <c r="AJ293" s="76"/>
      <c r="AK293" s="76"/>
      <c r="AL293" s="76"/>
      <c r="AM293" s="76"/>
      <c r="AN293" s="76"/>
      <c r="AO293" s="76"/>
      <c r="AP293" s="76"/>
      <c r="AQ293" s="76"/>
      <c r="AR293" s="76"/>
      <c r="AS293" s="76"/>
      <c r="AT293" s="76"/>
      <c r="AU293" s="76"/>
      <c r="AV293" s="76"/>
      <c r="AW293" s="76"/>
      <c r="AX293" s="76"/>
      <c r="AY293" s="76"/>
      <c r="AZ293" s="76"/>
      <c r="BA293" s="76"/>
      <c r="BB293" s="76"/>
      <c r="BC293" s="76"/>
      <c r="BD293" s="76"/>
      <c r="BE293" s="76"/>
      <c r="BF293" s="76"/>
      <c r="BG293" s="76"/>
      <c r="BH293" s="76"/>
      <c r="BI293" s="76"/>
      <c r="BJ293" s="76"/>
      <c r="BK293" s="76"/>
      <c r="BL293" s="76"/>
      <c r="BM293" s="76"/>
      <c r="BN293" s="76"/>
      <c r="BO293" s="76"/>
      <c r="BP293" s="76"/>
      <c r="BQ293" s="76"/>
      <c r="BR293" s="76"/>
      <c r="BS293" s="76"/>
      <c r="BU293" s="76"/>
      <c r="BW293" s="76"/>
      <c r="BX293" s="76"/>
      <c r="BY293" s="76"/>
      <c r="BZ293" s="76"/>
      <c r="CA293" s="76"/>
      <c r="CB293" s="76"/>
      <c r="CC293" s="76"/>
      <c r="CD293" s="76"/>
      <c r="CE293" s="76"/>
      <c r="CF293" s="76"/>
      <c r="CG293" s="76"/>
      <c r="CH293" s="76"/>
      <c r="CI293" s="76"/>
      <c r="CJ293" s="76"/>
      <c r="CK293" s="76"/>
      <c r="CL293" s="76"/>
      <c r="CM293" s="76"/>
      <c r="CN293" s="76"/>
      <c r="CO293" s="76"/>
      <c r="CP293" s="76"/>
      <c r="CQ293" s="76"/>
      <c r="CR293" s="76"/>
      <c r="CS293" s="76"/>
      <c r="CT293" s="76"/>
      <c r="CU293" s="76"/>
      <c r="CV293" s="76"/>
      <c r="CW293" s="76"/>
      <c r="CX293" s="76"/>
      <c r="CY293" s="76"/>
      <c r="CZ293" s="76"/>
      <c r="DA293" s="76"/>
      <c r="DB293" s="76"/>
      <c r="DC293" s="76"/>
      <c r="DD293" s="76"/>
      <c r="DE293" s="76"/>
      <c r="DF293" s="76"/>
      <c r="DG293" s="76"/>
      <c r="DH293" s="76"/>
      <c r="DI293" s="76"/>
      <c r="DJ293" s="76"/>
      <c r="DK293" s="76"/>
      <c r="DL293" s="76"/>
      <c r="DM293" s="76"/>
      <c r="DN293" s="76"/>
      <c r="DO293" s="77"/>
      <c r="DP293" s="77"/>
      <c r="DQ293" s="77"/>
      <c r="DR293" s="77"/>
      <c r="DS293" s="77"/>
      <c r="DT293" s="77"/>
      <c r="DU293" s="77"/>
      <c r="DV293" s="77"/>
      <c r="DW293" s="77"/>
      <c r="DX293" s="76"/>
      <c r="DY293" s="137"/>
      <c r="DZ293" s="76"/>
      <c r="EA293" s="137"/>
      <c r="EB293" s="76"/>
      <c r="EC293" s="137"/>
      <c r="ED293" s="76"/>
      <c r="EE293" s="137"/>
      <c r="EF293" s="76"/>
    </row>
    <row r="294" spans="2:136" x14ac:dyDescent="0.2">
      <c r="B294" s="142"/>
      <c r="C294" s="142"/>
      <c r="D294" s="142"/>
      <c r="E294" s="142"/>
      <c r="F294" s="142"/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76"/>
      <c r="AI294" s="76"/>
      <c r="AJ294" s="76"/>
      <c r="AK294" s="76"/>
      <c r="AL294" s="76"/>
      <c r="AM294" s="76"/>
      <c r="AN294" s="76"/>
      <c r="AO294" s="76"/>
      <c r="AP294" s="76"/>
      <c r="AQ294" s="76"/>
      <c r="AR294" s="76"/>
      <c r="AS294" s="76"/>
      <c r="AT294" s="76"/>
      <c r="AU294" s="76"/>
      <c r="AV294" s="76"/>
      <c r="AW294" s="76"/>
      <c r="AX294" s="76"/>
      <c r="AY294" s="76"/>
      <c r="AZ294" s="76"/>
      <c r="BA294" s="76"/>
      <c r="BB294" s="76"/>
      <c r="BC294" s="76"/>
      <c r="BD294" s="76"/>
      <c r="BE294" s="76"/>
      <c r="BF294" s="76"/>
      <c r="BG294" s="76"/>
      <c r="BH294" s="76"/>
      <c r="BI294" s="76"/>
      <c r="BJ294" s="76"/>
      <c r="BK294" s="76"/>
      <c r="BL294" s="76"/>
      <c r="BM294" s="76"/>
      <c r="BN294" s="76"/>
      <c r="BO294" s="76"/>
      <c r="BP294" s="76"/>
      <c r="BQ294" s="76"/>
      <c r="BR294" s="76"/>
      <c r="BS294" s="76"/>
      <c r="BU294" s="76"/>
      <c r="BW294" s="76"/>
      <c r="BX294" s="76"/>
      <c r="BY294" s="76"/>
      <c r="BZ294" s="76"/>
      <c r="CA294" s="76"/>
      <c r="CB294" s="76"/>
      <c r="CC294" s="76"/>
      <c r="CD294" s="76"/>
      <c r="CE294" s="76"/>
      <c r="CF294" s="76"/>
      <c r="CG294" s="76"/>
      <c r="CH294" s="76"/>
      <c r="CI294" s="76"/>
      <c r="CJ294" s="76"/>
      <c r="CK294" s="76"/>
      <c r="CL294" s="76"/>
      <c r="CM294" s="76"/>
      <c r="CN294" s="76"/>
      <c r="CO294" s="76"/>
      <c r="CP294" s="76"/>
      <c r="CQ294" s="76"/>
      <c r="CR294" s="76"/>
      <c r="CS294" s="76"/>
      <c r="CT294" s="76"/>
      <c r="CU294" s="76"/>
      <c r="CV294" s="76"/>
      <c r="CW294" s="76"/>
      <c r="CX294" s="76"/>
      <c r="CY294" s="76"/>
      <c r="CZ294" s="76"/>
      <c r="DA294" s="76"/>
      <c r="DB294" s="76"/>
      <c r="DC294" s="76"/>
      <c r="DD294" s="76"/>
      <c r="DE294" s="76"/>
      <c r="DF294" s="76"/>
      <c r="DG294" s="76"/>
      <c r="DH294" s="76"/>
      <c r="DI294" s="76"/>
      <c r="DJ294" s="76"/>
      <c r="DK294" s="76"/>
      <c r="DL294" s="76"/>
      <c r="DM294" s="76"/>
      <c r="DN294" s="76"/>
      <c r="DO294" s="77"/>
      <c r="DP294" s="77"/>
      <c r="DQ294" s="77"/>
      <c r="DR294" s="77"/>
      <c r="DS294" s="77"/>
      <c r="DT294" s="77"/>
      <c r="DU294" s="77"/>
      <c r="DV294" s="77"/>
      <c r="DW294" s="77"/>
      <c r="DX294" s="76"/>
      <c r="DY294" s="137"/>
      <c r="DZ294" s="76"/>
      <c r="EA294" s="137"/>
      <c r="EB294" s="76"/>
      <c r="EC294" s="137"/>
      <c r="ED294" s="76"/>
      <c r="EE294" s="137"/>
      <c r="EF294" s="76"/>
    </row>
    <row r="295" spans="2:136" x14ac:dyDescent="0.2">
      <c r="B295" s="142"/>
      <c r="C295" s="142"/>
      <c r="D295" s="142"/>
      <c r="E295" s="142"/>
      <c r="F295" s="142"/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AI295" s="76"/>
      <c r="AJ295" s="76"/>
      <c r="AK295" s="76"/>
      <c r="AL295" s="76"/>
      <c r="AM295" s="76"/>
      <c r="AN295" s="76"/>
      <c r="AO295" s="76"/>
      <c r="AP295" s="76"/>
      <c r="AQ295" s="76"/>
      <c r="AR295" s="76"/>
      <c r="AS295" s="76"/>
      <c r="AT295" s="76"/>
      <c r="AU295" s="76"/>
      <c r="AV295" s="76"/>
      <c r="AW295" s="76"/>
      <c r="AX295" s="76"/>
      <c r="AY295" s="76"/>
      <c r="AZ295" s="76"/>
      <c r="BA295" s="76"/>
      <c r="BB295" s="76"/>
      <c r="BC295" s="76"/>
      <c r="BD295" s="76"/>
      <c r="BE295" s="76"/>
      <c r="BF295" s="76"/>
      <c r="BG295" s="76"/>
      <c r="BH295" s="76"/>
      <c r="BI295" s="76"/>
      <c r="BJ295" s="76"/>
      <c r="BK295" s="76"/>
      <c r="BL295" s="76"/>
      <c r="BM295" s="76"/>
      <c r="BN295" s="76"/>
      <c r="BO295" s="76"/>
      <c r="BP295" s="76"/>
      <c r="BQ295" s="76"/>
      <c r="BR295" s="76"/>
      <c r="BS295" s="76"/>
      <c r="BU295" s="76"/>
      <c r="BW295" s="76"/>
      <c r="BX295" s="76"/>
      <c r="BY295" s="76"/>
      <c r="BZ295" s="76"/>
      <c r="CA295" s="76"/>
      <c r="CB295" s="76"/>
      <c r="CC295" s="76"/>
      <c r="CD295" s="76"/>
      <c r="CE295" s="76"/>
      <c r="CF295" s="76"/>
      <c r="CG295" s="76"/>
      <c r="CH295" s="76"/>
      <c r="CI295" s="76"/>
      <c r="CJ295" s="76"/>
      <c r="CK295" s="76"/>
      <c r="CL295" s="76"/>
      <c r="CM295" s="76"/>
      <c r="CN295" s="76"/>
      <c r="CO295" s="76"/>
      <c r="CP295" s="76"/>
      <c r="CQ295" s="76"/>
      <c r="CR295" s="76"/>
      <c r="CS295" s="76"/>
      <c r="CT295" s="76"/>
      <c r="CU295" s="76"/>
      <c r="CV295" s="76"/>
      <c r="CW295" s="76"/>
      <c r="CX295" s="76"/>
      <c r="CY295" s="76"/>
      <c r="CZ295" s="76"/>
      <c r="DA295" s="76"/>
      <c r="DB295" s="76"/>
      <c r="DC295" s="76"/>
      <c r="DD295" s="76"/>
      <c r="DE295" s="76"/>
      <c r="DF295" s="76"/>
      <c r="DG295" s="76"/>
      <c r="DH295" s="76"/>
      <c r="DI295" s="76"/>
      <c r="DJ295" s="76"/>
      <c r="DK295" s="76"/>
      <c r="DL295" s="76"/>
      <c r="DM295" s="76"/>
      <c r="DN295" s="76"/>
      <c r="DO295" s="77"/>
      <c r="DP295" s="77"/>
      <c r="DQ295" s="77"/>
      <c r="DR295" s="77"/>
      <c r="DS295" s="77"/>
      <c r="DT295" s="77"/>
      <c r="DU295" s="77"/>
      <c r="DV295" s="77"/>
      <c r="DW295" s="77"/>
      <c r="DX295" s="76"/>
      <c r="DY295" s="137"/>
      <c r="DZ295" s="76"/>
      <c r="EA295" s="137"/>
      <c r="EB295" s="76"/>
      <c r="EC295" s="137"/>
      <c r="ED295" s="76"/>
      <c r="EE295" s="137"/>
      <c r="EF295" s="76"/>
    </row>
    <row r="296" spans="2:136" x14ac:dyDescent="0.2">
      <c r="B296" s="142"/>
      <c r="C296" s="142"/>
      <c r="D296" s="142"/>
      <c r="E296" s="142"/>
      <c r="F296" s="142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76"/>
      <c r="AI296" s="76"/>
      <c r="AJ296" s="76"/>
      <c r="AK296" s="76"/>
      <c r="AL296" s="76"/>
      <c r="AM296" s="76"/>
      <c r="AN296" s="76"/>
      <c r="AO296" s="76"/>
      <c r="AP296" s="76"/>
      <c r="AQ296" s="76"/>
      <c r="AR296" s="76"/>
      <c r="AS296" s="76"/>
      <c r="AT296" s="76"/>
      <c r="AU296" s="76"/>
      <c r="AV296" s="76"/>
      <c r="AW296" s="76"/>
      <c r="AX296" s="76"/>
      <c r="AY296" s="76"/>
      <c r="AZ296" s="76"/>
      <c r="BA296" s="76"/>
      <c r="BB296" s="76"/>
      <c r="BC296" s="76"/>
      <c r="BD296" s="76"/>
      <c r="BE296" s="76"/>
      <c r="BF296" s="76"/>
      <c r="BG296" s="76"/>
      <c r="BH296" s="76"/>
      <c r="BI296" s="76"/>
      <c r="BJ296" s="76"/>
      <c r="BK296" s="76"/>
      <c r="BL296" s="76"/>
      <c r="BM296" s="76"/>
      <c r="BN296" s="76"/>
      <c r="BO296" s="76"/>
      <c r="BP296" s="76"/>
      <c r="BQ296" s="76"/>
      <c r="BR296" s="76"/>
      <c r="BS296" s="76"/>
      <c r="BU296" s="76"/>
      <c r="BW296" s="76"/>
      <c r="BX296" s="76"/>
      <c r="BY296" s="76"/>
      <c r="BZ296" s="76"/>
      <c r="CA296" s="76"/>
      <c r="CB296" s="76"/>
      <c r="CC296" s="76"/>
      <c r="CD296" s="76"/>
      <c r="CE296" s="76"/>
      <c r="CF296" s="76"/>
      <c r="CG296" s="76"/>
      <c r="CH296" s="76"/>
      <c r="CI296" s="76"/>
      <c r="CJ296" s="76"/>
      <c r="CK296" s="76"/>
      <c r="CL296" s="76"/>
      <c r="CM296" s="76"/>
      <c r="CN296" s="76"/>
      <c r="CO296" s="76"/>
      <c r="CP296" s="76"/>
      <c r="CQ296" s="76"/>
      <c r="CR296" s="76"/>
      <c r="CS296" s="76"/>
      <c r="CT296" s="76"/>
      <c r="CU296" s="76"/>
      <c r="CV296" s="76"/>
      <c r="CW296" s="76"/>
      <c r="CX296" s="76"/>
      <c r="CY296" s="76"/>
      <c r="CZ296" s="76"/>
      <c r="DA296" s="76"/>
      <c r="DB296" s="76"/>
      <c r="DC296" s="76"/>
      <c r="DD296" s="76"/>
      <c r="DE296" s="76"/>
      <c r="DF296" s="76"/>
      <c r="DG296" s="76"/>
      <c r="DH296" s="76"/>
      <c r="DI296" s="76"/>
      <c r="DJ296" s="76"/>
      <c r="DK296" s="76"/>
      <c r="DL296" s="76"/>
      <c r="DM296" s="76"/>
      <c r="DN296" s="76"/>
      <c r="DO296" s="77"/>
      <c r="DP296" s="77"/>
      <c r="DQ296" s="77"/>
      <c r="DR296" s="77"/>
      <c r="DS296" s="77"/>
      <c r="DT296" s="77"/>
      <c r="DU296" s="77"/>
      <c r="DV296" s="77"/>
      <c r="DW296" s="77"/>
      <c r="DX296" s="76"/>
      <c r="DY296" s="137"/>
      <c r="DZ296" s="76"/>
      <c r="EA296" s="137"/>
      <c r="EB296" s="76"/>
      <c r="EC296" s="137"/>
      <c r="ED296" s="76"/>
      <c r="EE296" s="137"/>
      <c r="EF296" s="76"/>
    </row>
    <row r="297" spans="2:136" x14ac:dyDescent="0.2">
      <c r="B297" s="142"/>
      <c r="C297" s="142"/>
      <c r="D297" s="142"/>
      <c r="E297" s="142"/>
      <c r="F297" s="142"/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T297" s="76"/>
      <c r="U297" s="76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76"/>
      <c r="AI297" s="76"/>
      <c r="AJ297" s="76"/>
      <c r="AK297" s="76"/>
      <c r="AL297" s="76"/>
      <c r="AM297" s="76"/>
      <c r="AN297" s="76"/>
      <c r="AO297" s="76"/>
      <c r="AP297" s="76"/>
      <c r="AQ297" s="76"/>
      <c r="AR297" s="76"/>
      <c r="AS297" s="76"/>
      <c r="AT297" s="76"/>
      <c r="AU297" s="76"/>
      <c r="AV297" s="76"/>
      <c r="AW297" s="76"/>
      <c r="AX297" s="76"/>
      <c r="AY297" s="76"/>
      <c r="AZ297" s="76"/>
      <c r="BA297" s="76"/>
      <c r="BB297" s="76"/>
      <c r="BC297" s="76"/>
      <c r="BD297" s="76"/>
      <c r="BE297" s="76"/>
      <c r="BF297" s="76"/>
      <c r="BG297" s="76"/>
      <c r="BH297" s="76"/>
      <c r="BI297" s="76"/>
      <c r="BJ297" s="76"/>
      <c r="BK297" s="76"/>
      <c r="BL297" s="76"/>
      <c r="BM297" s="76"/>
      <c r="BN297" s="76"/>
      <c r="BO297" s="76"/>
      <c r="BP297" s="76"/>
      <c r="BQ297" s="76"/>
      <c r="BR297" s="76"/>
      <c r="BS297" s="76"/>
      <c r="BU297" s="76"/>
      <c r="BW297" s="76"/>
      <c r="BX297" s="76"/>
      <c r="BY297" s="76"/>
      <c r="BZ297" s="76"/>
      <c r="CA297" s="76"/>
      <c r="CB297" s="76"/>
      <c r="CC297" s="76"/>
      <c r="CD297" s="76"/>
      <c r="CE297" s="76"/>
      <c r="CF297" s="76"/>
      <c r="CG297" s="76"/>
      <c r="CH297" s="76"/>
      <c r="CI297" s="76"/>
      <c r="CJ297" s="76"/>
      <c r="CK297" s="76"/>
      <c r="CL297" s="76"/>
      <c r="CM297" s="76"/>
      <c r="CN297" s="76"/>
      <c r="CO297" s="76"/>
      <c r="CP297" s="76"/>
      <c r="CQ297" s="76"/>
      <c r="CR297" s="76"/>
      <c r="CS297" s="76"/>
      <c r="CT297" s="76"/>
      <c r="CU297" s="76"/>
      <c r="CV297" s="76"/>
      <c r="CW297" s="76"/>
      <c r="CX297" s="76"/>
      <c r="CY297" s="76"/>
      <c r="CZ297" s="76"/>
      <c r="DA297" s="76"/>
      <c r="DB297" s="76"/>
      <c r="DC297" s="76"/>
      <c r="DD297" s="76"/>
      <c r="DE297" s="76"/>
      <c r="DF297" s="76"/>
      <c r="DG297" s="76"/>
      <c r="DH297" s="76"/>
      <c r="DI297" s="76"/>
      <c r="DJ297" s="76"/>
      <c r="DK297" s="76"/>
      <c r="DL297" s="76"/>
      <c r="DM297" s="76"/>
      <c r="DN297" s="76"/>
      <c r="DO297" s="77"/>
      <c r="DP297" s="77"/>
      <c r="DQ297" s="77"/>
      <c r="DR297" s="77"/>
      <c r="DS297" s="77"/>
      <c r="DT297" s="77"/>
      <c r="DU297" s="77"/>
      <c r="DV297" s="77"/>
      <c r="DW297" s="77"/>
      <c r="DX297" s="76"/>
      <c r="DY297" s="137"/>
      <c r="DZ297" s="76"/>
      <c r="EA297" s="137"/>
      <c r="EB297" s="76"/>
      <c r="EC297" s="137"/>
      <c r="ED297" s="76"/>
      <c r="EE297" s="137"/>
      <c r="EF297" s="76"/>
    </row>
    <row r="298" spans="2:136" x14ac:dyDescent="0.2">
      <c r="B298" s="142"/>
      <c r="C298" s="142"/>
      <c r="D298" s="142"/>
      <c r="E298" s="142"/>
      <c r="F298" s="142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76"/>
      <c r="AI298" s="76"/>
      <c r="AJ298" s="76"/>
      <c r="AK298" s="76"/>
      <c r="AL298" s="76"/>
      <c r="AM298" s="76"/>
      <c r="AN298" s="76"/>
      <c r="AO298" s="76"/>
      <c r="AP298" s="76"/>
      <c r="AQ298" s="76"/>
      <c r="AR298" s="76"/>
      <c r="AS298" s="76"/>
      <c r="AT298" s="76"/>
      <c r="AU298" s="76"/>
      <c r="AV298" s="76"/>
      <c r="AW298" s="76"/>
      <c r="AX298" s="76"/>
      <c r="AY298" s="76"/>
      <c r="AZ298" s="76"/>
      <c r="BA298" s="76"/>
      <c r="BB298" s="76"/>
      <c r="BC298" s="76"/>
      <c r="BD298" s="76"/>
      <c r="BE298" s="76"/>
      <c r="BF298" s="76"/>
      <c r="BG298" s="76"/>
      <c r="BH298" s="76"/>
      <c r="BI298" s="76"/>
      <c r="BJ298" s="76"/>
      <c r="BK298" s="76"/>
      <c r="BL298" s="76"/>
      <c r="BM298" s="76"/>
      <c r="BN298" s="76"/>
      <c r="BO298" s="76"/>
      <c r="BP298" s="76"/>
      <c r="BQ298" s="76"/>
      <c r="BR298" s="76"/>
      <c r="BS298" s="76"/>
      <c r="BU298" s="76"/>
      <c r="BW298" s="76"/>
      <c r="BX298" s="76"/>
      <c r="BY298" s="76"/>
      <c r="BZ298" s="76"/>
      <c r="CA298" s="76"/>
      <c r="CB298" s="76"/>
      <c r="CC298" s="76"/>
      <c r="CD298" s="76"/>
      <c r="CE298" s="76"/>
      <c r="CF298" s="76"/>
      <c r="CG298" s="76"/>
      <c r="CH298" s="76"/>
      <c r="CI298" s="76"/>
      <c r="CJ298" s="76"/>
      <c r="CK298" s="76"/>
      <c r="CL298" s="76"/>
      <c r="CM298" s="76"/>
      <c r="CN298" s="76"/>
      <c r="CO298" s="76"/>
      <c r="CP298" s="76"/>
      <c r="CQ298" s="76"/>
      <c r="CR298" s="76"/>
      <c r="CS298" s="76"/>
      <c r="CT298" s="76"/>
      <c r="CU298" s="76"/>
      <c r="CV298" s="76"/>
      <c r="CW298" s="76"/>
      <c r="CX298" s="76"/>
      <c r="CY298" s="76"/>
      <c r="CZ298" s="76"/>
      <c r="DA298" s="76"/>
      <c r="DB298" s="76"/>
      <c r="DC298" s="76"/>
      <c r="DD298" s="76"/>
      <c r="DE298" s="76"/>
      <c r="DF298" s="76"/>
      <c r="DG298" s="76"/>
      <c r="DH298" s="76"/>
      <c r="DI298" s="76"/>
      <c r="DJ298" s="76"/>
      <c r="DK298" s="76"/>
      <c r="DL298" s="76"/>
      <c r="DM298" s="76"/>
      <c r="DN298" s="76"/>
      <c r="DO298" s="77"/>
      <c r="DP298" s="77"/>
      <c r="DQ298" s="77"/>
      <c r="DR298" s="77"/>
      <c r="DS298" s="77"/>
      <c r="DT298" s="77"/>
      <c r="DU298" s="77"/>
      <c r="DV298" s="77"/>
      <c r="DW298" s="77"/>
      <c r="DX298" s="76"/>
      <c r="DY298" s="137"/>
      <c r="DZ298" s="76"/>
      <c r="EA298" s="137"/>
      <c r="EB298" s="76"/>
      <c r="EC298" s="137"/>
      <c r="ED298" s="76"/>
      <c r="EE298" s="137"/>
      <c r="EF298" s="76"/>
    </row>
    <row r="299" spans="2:136" x14ac:dyDescent="0.2">
      <c r="B299" s="142"/>
      <c r="C299" s="142"/>
      <c r="D299" s="142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T299" s="76"/>
      <c r="U299" s="76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76"/>
      <c r="AI299" s="76"/>
      <c r="AJ299" s="76"/>
      <c r="AK299" s="76"/>
      <c r="AL299" s="76"/>
      <c r="AM299" s="76"/>
      <c r="AN299" s="76"/>
      <c r="AO299" s="76"/>
      <c r="AP299" s="76"/>
      <c r="AQ299" s="76"/>
      <c r="AR299" s="76"/>
      <c r="AS299" s="76"/>
      <c r="AT299" s="76"/>
      <c r="AU299" s="76"/>
      <c r="AV299" s="76"/>
      <c r="AW299" s="76"/>
      <c r="AX299" s="76"/>
      <c r="AY299" s="76"/>
      <c r="AZ299" s="76"/>
      <c r="BA299" s="76"/>
      <c r="BB299" s="76"/>
      <c r="BC299" s="76"/>
      <c r="BD299" s="76"/>
      <c r="BE299" s="76"/>
      <c r="BF299" s="76"/>
      <c r="BG299" s="76"/>
      <c r="BH299" s="76"/>
      <c r="BI299" s="76"/>
      <c r="BJ299" s="76"/>
      <c r="BK299" s="76"/>
      <c r="BL299" s="76"/>
      <c r="BM299" s="76"/>
      <c r="BN299" s="76"/>
      <c r="BO299" s="76"/>
      <c r="BP299" s="76"/>
      <c r="BQ299" s="76"/>
      <c r="BR299" s="76"/>
      <c r="BS299" s="76"/>
      <c r="BU299" s="76"/>
      <c r="BW299" s="76"/>
      <c r="BX299" s="76"/>
      <c r="BY299" s="76"/>
      <c r="BZ299" s="76"/>
      <c r="CA299" s="76"/>
      <c r="CB299" s="76"/>
      <c r="CC299" s="76"/>
      <c r="CD299" s="76"/>
      <c r="CE299" s="76"/>
      <c r="CF299" s="76"/>
      <c r="CG299" s="76"/>
      <c r="CH299" s="76"/>
      <c r="CI299" s="76"/>
      <c r="CJ299" s="76"/>
      <c r="CK299" s="76"/>
      <c r="CL299" s="76"/>
      <c r="CM299" s="76"/>
      <c r="CN299" s="76"/>
      <c r="CO299" s="76"/>
      <c r="CP299" s="76"/>
      <c r="CQ299" s="76"/>
      <c r="CR299" s="76"/>
      <c r="CS299" s="76"/>
      <c r="CT299" s="76"/>
      <c r="CU299" s="76"/>
      <c r="CV299" s="76"/>
      <c r="CW299" s="76"/>
      <c r="CX299" s="76"/>
      <c r="CY299" s="76"/>
      <c r="CZ299" s="76"/>
      <c r="DA299" s="76"/>
      <c r="DB299" s="76"/>
      <c r="DC299" s="76"/>
      <c r="DD299" s="76"/>
      <c r="DE299" s="76"/>
      <c r="DF299" s="76"/>
      <c r="DG299" s="76"/>
      <c r="DH299" s="76"/>
      <c r="DI299" s="76"/>
      <c r="DJ299" s="76"/>
      <c r="DK299" s="76"/>
      <c r="DL299" s="76"/>
      <c r="DM299" s="76"/>
      <c r="DN299" s="76"/>
      <c r="DO299" s="77"/>
      <c r="DP299" s="77"/>
      <c r="DQ299" s="77"/>
      <c r="DR299" s="77"/>
      <c r="DS299" s="77"/>
      <c r="DT299" s="77"/>
      <c r="DU299" s="77"/>
      <c r="DV299" s="77"/>
      <c r="DW299" s="77"/>
      <c r="DX299" s="76"/>
      <c r="DY299" s="137"/>
      <c r="DZ299" s="76"/>
      <c r="EA299" s="137"/>
      <c r="EB299" s="76"/>
      <c r="EC299" s="137"/>
      <c r="ED299" s="76"/>
      <c r="EE299" s="137"/>
      <c r="EF299" s="76"/>
    </row>
    <row r="300" spans="2:136" x14ac:dyDescent="0.2">
      <c r="B300" s="142"/>
      <c r="C300" s="142"/>
      <c r="D300" s="142"/>
      <c r="E300" s="142"/>
      <c r="F300" s="142"/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T300" s="76"/>
      <c r="U300" s="76"/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76"/>
      <c r="AI300" s="76"/>
      <c r="AJ300" s="76"/>
      <c r="AK300" s="76"/>
      <c r="AL300" s="76"/>
      <c r="AM300" s="76"/>
      <c r="AN300" s="76"/>
      <c r="AO300" s="76"/>
      <c r="AP300" s="76"/>
      <c r="AQ300" s="76"/>
      <c r="AR300" s="76"/>
      <c r="AS300" s="76"/>
      <c r="AT300" s="76"/>
      <c r="AU300" s="76"/>
      <c r="AV300" s="76"/>
      <c r="AW300" s="76"/>
      <c r="AX300" s="76"/>
      <c r="AY300" s="76"/>
      <c r="AZ300" s="76"/>
      <c r="BA300" s="76"/>
      <c r="BB300" s="76"/>
      <c r="BC300" s="76"/>
      <c r="BD300" s="76"/>
      <c r="BE300" s="76"/>
      <c r="BF300" s="76"/>
      <c r="BG300" s="76"/>
      <c r="BH300" s="76"/>
      <c r="BI300" s="76"/>
      <c r="BJ300" s="76"/>
      <c r="BK300" s="76"/>
      <c r="BL300" s="76"/>
      <c r="BM300" s="76"/>
      <c r="BN300" s="76"/>
      <c r="BO300" s="76"/>
      <c r="BP300" s="76"/>
      <c r="BQ300" s="76"/>
      <c r="BR300" s="76"/>
      <c r="BS300" s="76"/>
      <c r="BU300" s="76"/>
      <c r="BW300" s="76"/>
      <c r="BX300" s="76"/>
      <c r="BY300" s="76"/>
      <c r="BZ300" s="76"/>
      <c r="CA300" s="76"/>
      <c r="CB300" s="76"/>
      <c r="CC300" s="76"/>
      <c r="CD300" s="76"/>
      <c r="CE300" s="76"/>
      <c r="CF300" s="76"/>
      <c r="CG300" s="76"/>
      <c r="CH300" s="76"/>
      <c r="CI300" s="76"/>
      <c r="CJ300" s="76"/>
      <c r="CK300" s="76"/>
      <c r="CL300" s="76"/>
      <c r="CM300" s="76"/>
      <c r="CN300" s="76"/>
      <c r="CO300" s="76"/>
      <c r="CP300" s="76"/>
      <c r="CQ300" s="76"/>
      <c r="CR300" s="76"/>
      <c r="CS300" s="76"/>
      <c r="CT300" s="76"/>
      <c r="CU300" s="76"/>
      <c r="CV300" s="76"/>
      <c r="CW300" s="76"/>
      <c r="CX300" s="76"/>
      <c r="CY300" s="76"/>
      <c r="CZ300" s="76"/>
      <c r="DA300" s="76"/>
      <c r="DB300" s="76"/>
      <c r="DC300" s="76"/>
      <c r="DD300" s="76"/>
      <c r="DE300" s="76"/>
      <c r="DF300" s="76"/>
      <c r="DG300" s="76"/>
      <c r="DH300" s="76"/>
      <c r="DI300" s="76"/>
      <c r="DJ300" s="76"/>
      <c r="DK300" s="76"/>
      <c r="DL300" s="76"/>
      <c r="DM300" s="76"/>
      <c r="DN300" s="76"/>
      <c r="DO300" s="77"/>
      <c r="DP300" s="77"/>
      <c r="DQ300" s="77"/>
      <c r="DR300" s="77"/>
      <c r="DS300" s="77"/>
      <c r="DT300" s="77"/>
      <c r="DU300" s="77"/>
      <c r="DV300" s="77"/>
      <c r="DW300" s="77"/>
      <c r="DX300" s="76"/>
      <c r="DY300" s="137"/>
      <c r="DZ300" s="76"/>
      <c r="EA300" s="137"/>
      <c r="EB300" s="76"/>
      <c r="EC300" s="137"/>
      <c r="ED300" s="76"/>
      <c r="EE300" s="137"/>
      <c r="EF300" s="76"/>
    </row>
    <row r="301" spans="2:136" x14ac:dyDescent="0.2">
      <c r="B301" s="142"/>
      <c r="C301" s="142"/>
      <c r="D301" s="142"/>
      <c r="E301" s="142"/>
      <c r="F301" s="142"/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76"/>
      <c r="AI301" s="76"/>
      <c r="AJ301" s="76"/>
      <c r="AK301" s="76"/>
      <c r="AL301" s="76"/>
      <c r="AM301" s="76"/>
      <c r="AN301" s="76"/>
      <c r="AO301" s="76"/>
      <c r="AP301" s="76"/>
      <c r="AQ301" s="76"/>
      <c r="AR301" s="76"/>
      <c r="AS301" s="76"/>
      <c r="AT301" s="76"/>
      <c r="AU301" s="76"/>
      <c r="AV301" s="76"/>
      <c r="AW301" s="76"/>
      <c r="AX301" s="76"/>
      <c r="AY301" s="76"/>
      <c r="AZ301" s="76"/>
      <c r="BA301" s="76"/>
      <c r="BB301" s="76"/>
      <c r="BC301" s="76"/>
      <c r="BD301" s="76"/>
      <c r="BE301" s="76"/>
      <c r="BF301" s="76"/>
      <c r="BG301" s="76"/>
      <c r="BH301" s="76"/>
      <c r="BI301" s="76"/>
      <c r="BJ301" s="76"/>
      <c r="BK301" s="76"/>
      <c r="BL301" s="76"/>
      <c r="BM301" s="76"/>
      <c r="BN301" s="76"/>
      <c r="BO301" s="76"/>
      <c r="BP301" s="76"/>
      <c r="BQ301" s="76"/>
      <c r="BR301" s="76"/>
      <c r="BS301" s="76"/>
      <c r="BU301" s="76"/>
      <c r="BW301" s="76"/>
      <c r="BX301" s="76"/>
      <c r="BY301" s="76"/>
      <c r="BZ301" s="76"/>
      <c r="CA301" s="76"/>
      <c r="CB301" s="76"/>
      <c r="CC301" s="76"/>
      <c r="CD301" s="76"/>
      <c r="CE301" s="76"/>
      <c r="CF301" s="76"/>
      <c r="CG301" s="76"/>
      <c r="CH301" s="76"/>
      <c r="CI301" s="76"/>
      <c r="CJ301" s="76"/>
      <c r="CK301" s="76"/>
      <c r="CL301" s="76"/>
      <c r="CM301" s="76"/>
      <c r="CN301" s="76"/>
      <c r="CO301" s="76"/>
      <c r="CP301" s="76"/>
      <c r="CQ301" s="76"/>
      <c r="CR301" s="76"/>
      <c r="CS301" s="76"/>
      <c r="CT301" s="76"/>
      <c r="CU301" s="76"/>
      <c r="CV301" s="76"/>
      <c r="CW301" s="76"/>
      <c r="CX301" s="76"/>
      <c r="CY301" s="76"/>
      <c r="CZ301" s="76"/>
      <c r="DA301" s="76"/>
      <c r="DB301" s="76"/>
      <c r="DC301" s="76"/>
      <c r="DD301" s="76"/>
      <c r="DE301" s="76"/>
      <c r="DF301" s="76"/>
      <c r="DG301" s="76"/>
      <c r="DH301" s="76"/>
      <c r="DI301" s="76"/>
      <c r="DJ301" s="76"/>
      <c r="DK301" s="76"/>
      <c r="DL301" s="76"/>
      <c r="DM301" s="76"/>
      <c r="DN301" s="76"/>
      <c r="DO301" s="77"/>
      <c r="DP301" s="77"/>
      <c r="DQ301" s="77"/>
      <c r="DR301" s="77"/>
      <c r="DS301" s="77"/>
      <c r="DT301" s="77"/>
      <c r="DU301" s="77"/>
      <c r="DV301" s="77"/>
      <c r="DW301" s="77"/>
      <c r="DX301" s="76"/>
      <c r="DY301" s="137"/>
      <c r="DZ301" s="76"/>
      <c r="EA301" s="137"/>
      <c r="EB301" s="76"/>
      <c r="EC301" s="137"/>
      <c r="ED301" s="76"/>
      <c r="EE301" s="137"/>
      <c r="EF301" s="76"/>
    </row>
    <row r="302" spans="2:136" x14ac:dyDescent="0.2">
      <c r="B302" s="142"/>
      <c r="C302" s="142"/>
      <c r="D302" s="142"/>
      <c r="E302" s="142"/>
      <c r="F302" s="142"/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T302" s="76"/>
      <c r="U302" s="76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76"/>
      <c r="AI302" s="76"/>
      <c r="AJ302" s="76"/>
      <c r="AK302" s="76"/>
      <c r="AL302" s="76"/>
      <c r="AM302" s="76"/>
      <c r="AN302" s="76"/>
      <c r="AO302" s="76"/>
      <c r="AP302" s="76"/>
      <c r="AQ302" s="76"/>
      <c r="AR302" s="76"/>
      <c r="AS302" s="76"/>
      <c r="AT302" s="76"/>
      <c r="AU302" s="76"/>
      <c r="AV302" s="76"/>
      <c r="AW302" s="76"/>
      <c r="AX302" s="76"/>
      <c r="AY302" s="76"/>
      <c r="AZ302" s="76"/>
      <c r="BA302" s="76"/>
      <c r="BB302" s="76"/>
      <c r="BC302" s="76"/>
      <c r="BD302" s="76"/>
      <c r="BE302" s="76"/>
      <c r="BF302" s="76"/>
      <c r="BG302" s="76"/>
      <c r="BH302" s="76"/>
      <c r="BI302" s="76"/>
      <c r="BJ302" s="76"/>
      <c r="BK302" s="76"/>
      <c r="BL302" s="76"/>
      <c r="BM302" s="76"/>
      <c r="BN302" s="76"/>
      <c r="BO302" s="76"/>
      <c r="BP302" s="76"/>
      <c r="BQ302" s="76"/>
      <c r="BR302" s="76"/>
      <c r="BS302" s="76"/>
      <c r="BU302" s="76"/>
      <c r="BW302" s="76"/>
      <c r="BX302" s="76"/>
      <c r="BY302" s="76"/>
      <c r="BZ302" s="76"/>
      <c r="CA302" s="76"/>
      <c r="CB302" s="76"/>
      <c r="CC302" s="76"/>
      <c r="CD302" s="76"/>
      <c r="CE302" s="76"/>
      <c r="CF302" s="76"/>
      <c r="CG302" s="76"/>
      <c r="CH302" s="76"/>
      <c r="CI302" s="76"/>
      <c r="CJ302" s="76"/>
      <c r="CK302" s="76"/>
      <c r="CL302" s="76"/>
      <c r="CM302" s="76"/>
      <c r="CN302" s="76"/>
      <c r="CO302" s="76"/>
      <c r="CP302" s="76"/>
      <c r="CQ302" s="76"/>
      <c r="CR302" s="76"/>
      <c r="CS302" s="76"/>
      <c r="CT302" s="76"/>
      <c r="CU302" s="76"/>
      <c r="CV302" s="76"/>
      <c r="CW302" s="76"/>
      <c r="CX302" s="76"/>
      <c r="CY302" s="76"/>
      <c r="CZ302" s="76"/>
      <c r="DA302" s="76"/>
      <c r="DB302" s="76"/>
      <c r="DC302" s="76"/>
      <c r="DD302" s="76"/>
      <c r="DE302" s="76"/>
      <c r="DF302" s="76"/>
      <c r="DG302" s="76"/>
      <c r="DH302" s="76"/>
      <c r="DI302" s="76"/>
      <c r="DJ302" s="76"/>
      <c r="DK302" s="76"/>
      <c r="DL302" s="76"/>
      <c r="DM302" s="76"/>
      <c r="DN302" s="76"/>
      <c r="DO302" s="77"/>
      <c r="DP302" s="77"/>
      <c r="DQ302" s="77"/>
      <c r="DR302" s="77"/>
      <c r="DS302" s="77"/>
      <c r="DT302" s="77"/>
      <c r="DU302" s="77"/>
      <c r="DV302" s="77"/>
      <c r="DW302" s="77"/>
      <c r="DX302" s="76"/>
      <c r="DY302" s="137"/>
      <c r="DZ302" s="76"/>
      <c r="EA302" s="137"/>
      <c r="EB302" s="76"/>
      <c r="EC302" s="137"/>
      <c r="ED302" s="76"/>
      <c r="EE302" s="137"/>
      <c r="EF302" s="76"/>
    </row>
    <row r="303" spans="2:136" x14ac:dyDescent="0.2">
      <c r="B303" s="142"/>
      <c r="C303" s="142"/>
      <c r="D303" s="142"/>
      <c r="E303" s="142"/>
      <c r="F303" s="142"/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T303" s="76"/>
      <c r="U303" s="76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76"/>
      <c r="AI303" s="76"/>
      <c r="AJ303" s="76"/>
      <c r="AK303" s="76"/>
      <c r="AL303" s="76"/>
      <c r="AM303" s="76"/>
      <c r="AN303" s="76"/>
      <c r="AO303" s="76"/>
      <c r="AP303" s="76"/>
      <c r="AQ303" s="76"/>
      <c r="AR303" s="76"/>
      <c r="AS303" s="76"/>
      <c r="AT303" s="76"/>
      <c r="AU303" s="76"/>
      <c r="AV303" s="76"/>
      <c r="AW303" s="76"/>
      <c r="AX303" s="76"/>
      <c r="AY303" s="76"/>
      <c r="AZ303" s="76"/>
      <c r="BA303" s="76"/>
      <c r="BB303" s="76"/>
      <c r="BC303" s="76"/>
      <c r="BD303" s="76"/>
      <c r="BE303" s="76"/>
      <c r="BF303" s="76"/>
      <c r="BG303" s="76"/>
      <c r="BH303" s="76"/>
      <c r="BI303" s="76"/>
      <c r="BJ303" s="76"/>
      <c r="BK303" s="76"/>
      <c r="BL303" s="76"/>
      <c r="BM303" s="76"/>
      <c r="BN303" s="76"/>
      <c r="BO303" s="76"/>
      <c r="BP303" s="76"/>
      <c r="BQ303" s="76"/>
      <c r="BR303" s="76"/>
      <c r="BS303" s="76"/>
      <c r="BU303" s="76"/>
      <c r="BW303" s="76"/>
      <c r="BX303" s="76"/>
      <c r="BY303" s="76"/>
      <c r="BZ303" s="76"/>
      <c r="CA303" s="76"/>
      <c r="CB303" s="76"/>
      <c r="CC303" s="76"/>
      <c r="CD303" s="76"/>
      <c r="CE303" s="76"/>
      <c r="CF303" s="76"/>
      <c r="CG303" s="76"/>
      <c r="CH303" s="76"/>
      <c r="CI303" s="76"/>
      <c r="CJ303" s="76"/>
      <c r="CK303" s="76"/>
      <c r="CL303" s="76"/>
      <c r="CM303" s="76"/>
      <c r="CN303" s="76"/>
      <c r="CO303" s="76"/>
      <c r="CP303" s="76"/>
      <c r="CQ303" s="76"/>
      <c r="CR303" s="76"/>
      <c r="CS303" s="76"/>
      <c r="CT303" s="76"/>
      <c r="CU303" s="76"/>
      <c r="CV303" s="76"/>
      <c r="CW303" s="76"/>
      <c r="CX303" s="76"/>
      <c r="CY303" s="76"/>
      <c r="CZ303" s="76"/>
      <c r="DA303" s="76"/>
      <c r="DB303" s="76"/>
      <c r="DC303" s="76"/>
      <c r="DD303" s="76"/>
      <c r="DE303" s="76"/>
      <c r="DF303" s="76"/>
      <c r="DG303" s="76"/>
      <c r="DH303" s="76"/>
      <c r="DI303" s="76"/>
      <c r="DJ303" s="76"/>
      <c r="DK303" s="76"/>
      <c r="DL303" s="76"/>
      <c r="DM303" s="76"/>
      <c r="DN303" s="76"/>
      <c r="DO303" s="77"/>
      <c r="DP303" s="77"/>
      <c r="DQ303" s="77"/>
      <c r="DR303" s="77"/>
      <c r="DS303" s="77"/>
      <c r="DT303" s="77"/>
      <c r="DU303" s="77"/>
      <c r="DV303" s="77"/>
      <c r="DW303" s="77"/>
      <c r="DX303" s="76"/>
      <c r="DY303" s="137"/>
      <c r="DZ303" s="76"/>
      <c r="EA303" s="137"/>
      <c r="EB303" s="76"/>
      <c r="EC303" s="137"/>
      <c r="ED303" s="76"/>
      <c r="EE303" s="137"/>
      <c r="EF303" s="76"/>
    </row>
    <row r="304" spans="2:136" x14ac:dyDescent="0.2">
      <c r="B304" s="142"/>
      <c r="C304" s="142"/>
      <c r="D304" s="142"/>
      <c r="E304" s="142"/>
      <c r="F304" s="142"/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T304" s="76"/>
      <c r="U304" s="76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76"/>
      <c r="AI304" s="76"/>
      <c r="AJ304" s="76"/>
      <c r="AK304" s="76"/>
      <c r="AL304" s="76"/>
      <c r="AM304" s="76"/>
      <c r="AN304" s="76"/>
      <c r="AO304" s="76"/>
      <c r="AP304" s="76"/>
      <c r="AQ304" s="76"/>
      <c r="AR304" s="76"/>
      <c r="AS304" s="76"/>
      <c r="AT304" s="76"/>
      <c r="AU304" s="76"/>
      <c r="AV304" s="76"/>
      <c r="AW304" s="76"/>
      <c r="AX304" s="76"/>
      <c r="AY304" s="76"/>
      <c r="AZ304" s="76"/>
      <c r="BA304" s="76"/>
      <c r="BB304" s="76"/>
      <c r="BC304" s="76"/>
      <c r="BD304" s="76"/>
      <c r="BE304" s="76"/>
      <c r="BF304" s="76"/>
      <c r="BG304" s="76"/>
      <c r="BH304" s="76"/>
      <c r="BI304" s="76"/>
      <c r="BJ304" s="76"/>
      <c r="BK304" s="76"/>
      <c r="BL304" s="76"/>
      <c r="BM304" s="76"/>
      <c r="BN304" s="76"/>
      <c r="BO304" s="76"/>
      <c r="BP304" s="76"/>
      <c r="BQ304" s="76"/>
      <c r="BR304" s="76"/>
      <c r="BS304" s="76"/>
      <c r="BU304" s="76"/>
      <c r="BW304" s="76"/>
      <c r="BX304" s="76"/>
      <c r="BY304" s="76"/>
      <c r="BZ304" s="76"/>
      <c r="CA304" s="76"/>
      <c r="CB304" s="76"/>
      <c r="CC304" s="76"/>
      <c r="CD304" s="76"/>
      <c r="CE304" s="76"/>
      <c r="CF304" s="76"/>
      <c r="CG304" s="76"/>
      <c r="CH304" s="76"/>
      <c r="CI304" s="76"/>
      <c r="CJ304" s="76"/>
      <c r="CK304" s="76"/>
      <c r="CL304" s="76"/>
      <c r="CM304" s="76"/>
      <c r="CN304" s="76"/>
      <c r="CO304" s="76"/>
      <c r="CP304" s="76"/>
      <c r="CQ304" s="76"/>
      <c r="CR304" s="76"/>
      <c r="CS304" s="76"/>
      <c r="CT304" s="76"/>
      <c r="CU304" s="76"/>
      <c r="CV304" s="76"/>
      <c r="CW304" s="76"/>
      <c r="CX304" s="76"/>
      <c r="CY304" s="76"/>
      <c r="CZ304" s="76"/>
      <c r="DA304" s="76"/>
      <c r="DB304" s="76"/>
      <c r="DC304" s="76"/>
      <c r="DD304" s="76"/>
      <c r="DE304" s="76"/>
      <c r="DF304" s="76"/>
      <c r="DG304" s="76"/>
      <c r="DH304" s="76"/>
      <c r="DI304" s="76"/>
      <c r="DJ304" s="76"/>
      <c r="DK304" s="76"/>
      <c r="DL304" s="76"/>
      <c r="DM304" s="76"/>
      <c r="DN304" s="76"/>
      <c r="DO304" s="77"/>
      <c r="DP304" s="77"/>
      <c r="DQ304" s="77"/>
      <c r="DR304" s="77"/>
      <c r="DS304" s="77"/>
      <c r="DT304" s="77"/>
      <c r="DU304" s="77"/>
      <c r="DV304" s="77"/>
      <c r="DW304" s="77"/>
      <c r="DX304" s="76"/>
      <c r="DY304" s="137"/>
      <c r="DZ304" s="76"/>
      <c r="EA304" s="137"/>
      <c r="EB304" s="76"/>
      <c r="EC304" s="137"/>
      <c r="ED304" s="76"/>
      <c r="EE304" s="137"/>
      <c r="EF304" s="76"/>
    </row>
    <row r="305" spans="2:136" x14ac:dyDescent="0.2">
      <c r="B305" s="142"/>
      <c r="C305" s="142"/>
      <c r="D305" s="142"/>
      <c r="E305" s="142"/>
      <c r="F305" s="142"/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T305" s="76"/>
      <c r="U305" s="76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76"/>
      <c r="AI305" s="76"/>
      <c r="AJ305" s="76"/>
      <c r="AK305" s="76"/>
      <c r="AL305" s="76"/>
      <c r="AM305" s="76"/>
      <c r="AN305" s="76"/>
      <c r="AO305" s="76"/>
      <c r="AP305" s="76"/>
      <c r="AQ305" s="76"/>
      <c r="AR305" s="76"/>
      <c r="AS305" s="76"/>
      <c r="AT305" s="76"/>
      <c r="AU305" s="76"/>
      <c r="AV305" s="76"/>
      <c r="AW305" s="76"/>
      <c r="AX305" s="76"/>
      <c r="AY305" s="76"/>
      <c r="AZ305" s="76"/>
      <c r="BA305" s="76"/>
      <c r="BB305" s="76"/>
      <c r="BC305" s="76"/>
      <c r="BD305" s="76"/>
      <c r="BE305" s="76"/>
      <c r="BF305" s="76"/>
      <c r="BG305" s="76"/>
      <c r="BH305" s="76"/>
      <c r="BI305" s="76"/>
      <c r="BJ305" s="76"/>
      <c r="BK305" s="76"/>
      <c r="BL305" s="76"/>
      <c r="BM305" s="76"/>
      <c r="BN305" s="76"/>
      <c r="BO305" s="76"/>
      <c r="BP305" s="76"/>
      <c r="BQ305" s="76"/>
      <c r="BR305" s="76"/>
      <c r="BS305" s="76"/>
      <c r="BU305" s="76"/>
      <c r="BW305" s="76"/>
      <c r="BX305" s="76"/>
      <c r="BY305" s="76"/>
      <c r="BZ305" s="76"/>
      <c r="CA305" s="76"/>
      <c r="CB305" s="76"/>
      <c r="CC305" s="76"/>
      <c r="CD305" s="76"/>
      <c r="CE305" s="76"/>
      <c r="CF305" s="76"/>
      <c r="CG305" s="76"/>
      <c r="CH305" s="76"/>
      <c r="CI305" s="76"/>
      <c r="CJ305" s="76"/>
      <c r="CK305" s="76"/>
      <c r="CL305" s="76"/>
      <c r="CM305" s="76"/>
      <c r="CN305" s="76"/>
      <c r="CO305" s="76"/>
      <c r="CP305" s="76"/>
      <c r="CQ305" s="76"/>
      <c r="CR305" s="76"/>
      <c r="CS305" s="76"/>
      <c r="CT305" s="76"/>
      <c r="CU305" s="76"/>
      <c r="CV305" s="76"/>
      <c r="CW305" s="76"/>
      <c r="CX305" s="76"/>
      <c r="CY305" s="76"/>
      <c r="CZ305" s="76"/>
      <c r="DA305" s="76"/>
      <c r="DB305" s="76"/>
      <c r="DC305" s="76"/>
      <c r="DD305" s="76"/>
      <c r="DE305" s="76"/>
      <c r="DF305" s="76"/>
      <c r="DG305" s="76"/>
      <c r="DH305" s="76"/>
      <c r="DI305" s="76"/>
      <c r="DJ305" s="76"/>
      <c r="DK305" s="76"/>
      <c r="DL305" s="76"/>
      <c r="DM305" s="76"/>
      <c r="DN305" s="76"/>
      <c r="DO305" s="77"/>
      <c r="DP305" s="77"/>
      <c r="DQ305" s="77"/>
      <c r="DR305" s="77"/>
      <c r="DS305" s="77"/>
      <c r="DT305" s="77"/>
      <c r="DU305" s="77"/>
      <c r="DV305" s="77"/>
      <c r="DW305" s="77"/>
      <c r="DX305" s="76"/>
      <c r="DY305" s="137"/>
      <c r="DZ305" s="76"/>
      <c r="EA305" s="137"/>
      <c r="EB305" s="76"/>
      <c r="EC305" s="137"/>
      <c r="ED305" s="76"/>
      <c r="EE305" s="137"/>
      <c r="EF305" s="76"/>
    </row>
    <row r="306" spans="2:136" x14ac:dyDescent="0.2">
      <c r="B306" s="142"/>
      <c r="C306" s="142"/>
      <c r="D306" s="142"/>
      <c r="E306" s="142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76"/>
      <c r="AI306" s="76"/>
      <c r="AJ306" s="76"/>
      <c r="AK306" s="76"/>
      <c r="AL306" s="76"/>
      <c r="AM306" s="76"/>
      <c r="AN306" s="76"/>
      <c r="AO306" s="76"/>
      <c r="AP306" s="76"/>
      <c r="AQ306" s="76"/>
      <c r="AR306" s="76"/>
      <c r="AS306" s="76"/>
      <c r="AT306" s="76"/>
      <c r="AU306" s="76"/>
      <c r="AV306" s="76"/>
      <c r="AW306" s="76"/>
      <c r="AX306" s="76"/>
      <c r="AY306" s="76"/>
      <c r="AZ306" s="76"/>
      <c r="BA306" s="76"/>
      <c r="BB306" s="76"/>
      <c r="BC306" s="76"/>
      <c r="BD306" s="76"/>
      <c r="BE306" s="76"/>
      <c r="BF306" s="76"/>
      <c r="BG306" s="76"/>
      <c r="BH306" s="76"/>
      <c r="BI306" s="76"/>
      <c r="BJ306" s="76"/>
      <c r="BK306" s="76"/>
      <c r="BL306" s="76"/>
      <c r="BM306" s="76"/>
      <c r="BN306" s="76"/>
      <c r="BO306" s="76"/>
      <c r="BP306" s="76"/>
      <c r="BQ306" s="76"/>
      <c r="BR306" s="76"/>
      <c r="BS306" s="76"/>
      <c r="BU306" s="76"/>
      <c r="BW306" s="76"/>
      <c r="BX306" s="76"/>
      <c r="BY306" s="76"/>
      <c r="BZ306" s="76"/>
      <c r="CA306" s="76"/>
      <c r="CB306" s="76"/>
      <c r="CC306" s="76"/>
      <c r="CD306" s="76"/>
      <c r="CE306" s="76"/>
      <c r="CF306" s="76"/>
      <c r="CG306" s="76"/>
      <c r="CH306" s="76"/>
      <c r="CI306" s="76"/>
      <c r="CJ306" s="76"/>
      <c r="CK306" s="76"/>
      <c r="CL306" s="76"/>
      <c r="CM306" s="76"/>
      <c r="CN306" s="76"/>
      <c r="CO306" s="76"/>
      <c r="CP306" s="76"/>
      <c r="CQ306" s="76"/>
      <c r="CR306" s="76"/>
      <c r="CS306" s="76"/>
      <c r="CT306" s="76"/>
      <c r="CU306" s="76"/>
      <c r="CV306" s="76"/>
      <c r="CW306" s="76"/>
      <c r="CX306" s="76"/>
      <c r="CY306" s="76"/>
      <c r="CZ306" s="76"/>
      <c r="DA306" s="76"/>
      <c r="DB306" s="76"/>
      <c r="DC306" s="76"/>
      <c r="DD306" s="76"/>
      <c r="DE306" s="76"/>
      <c r="DF306" s="76"/>
      <c r="DG306" s="76"/>
      <c r="DH306" s="76"/>
      <c r="DI306" s="76"/>
      <c r="DJ306" s="76"/>
      <c r="DK306" s="76"/>
      <c r="DL306" s="76"/>
      <c r="DM306" s="76"/>
      <c r="DN306" s="76"/>
      <c r="DO306" s="77"/>
      <c r="DP306" s="77"/>
      <c r="DQ306" s="77"/>
      <c r="DR306" s="77"/>
      <c r="DS306" s="77"/>
      <c r="DT306" s="77"/>
      <c r="DU306" s="77"/>
      <c r="DV306" s="77"/>
      <c r="DW306" s="77"/>
      <c r="DX306" s="76"/>
      <c r="DY306" s="137"/>
      <c r="DZ306" s="76"/>
      <c r="EA306" s="137"/>
      <c r="EB306" s="76"/>
      <c r="EC306" s="137"/>
      <c r="ED306" s="76"/>
      <c r="EE306" s="137"/>
      <c r="EF306" s="76"/>
    </row>
    <row r="307" spans="2:136" x14ac:dyDescent="0.2">
      <c r="B307" s="142"/>
      <c r="C307" s="142"/>
      <c r="D307" s="142"/>
      <c r="E307" s="142"/>
      <c r="F307" s="142"/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T307" s="76"/>
      <c r="U307" s="76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76"/>
      <c r="AI307" s="76"/>
      <c r="AJ307" s="76"/>
      <c r="AK307" s="76"/>
      <c r="AL307" s="76"/>
      <c r="AM307" s="76"/>
      <c r="AN307" s="76"/>
      <c r="AO307" s="76"/>
      <c r="AP307" s="76"/>
      <c r="AQ307" s="76"/>
      <c r="AR307" s="76"/>
      <c r="AS307" s="76"/>
      <c r="AT307" s="76"/>
      <c r="AU307" s="76"/>
      <c r="AV307" s="76"/>
      <c r="AW307" s="76"/>
      <c r="AX307" s="76"/>
      <c r="AY307" s="76"/>
      <c r="AZ307" s="76"/>
      <c r="BA307" s="76"/>
      <c r="BB307" s="76"/>
      <c r="BC307" s="76"/>
      <c r="BD307" s="76"/>
      <c r="BE307" s="76"/>
      <c r="BF307" s="76"/>
      <c r="BG307" s="76"/>
      <c r="BH307" s="76"/>
      <c r="BI307" s="76"/>
      <c r="BJ307" s="76"/>
      <c r="BK307" s="76"/>
      <c r="BL307" s="76"/>
      <c r="BM307" s="76"/>
      <c r="BN307" s="76"/>
      <c r="BO307" s="76"/>
      <c r="BP307" s="76"/>
      <c r="BQ307" s="76"/>
      <c r="BR307" s="76"/>
      <c r="BS307" s="76"/>
      <c r="BU307" s="76"/>
      <c r="BW307" s="76"/>
      <c r="BX307" s="76"/>
      <c r="BY307" s="76"/>
      <c r="BZ307" s="76"/>
      <c r="CA307" s="76"/>
      <c r="CB307" s="76"/>
      <c r="CC307" s="76"/>
      <c r="CD307" s="76"/>
      <c r="CE307" s="76"/>
      <c r="CF307" s="76"/>
      <c r="CG307" s="76"/>
      <c r="CH307" s="76"/>
      <c r="CI307" s="76"/>
      <c r="CJ307" s="76"/>
      <c r="CK307" s="76"/>
      <c r="CL307" s="76"/>
      <c r="CM307" s="76"/>
      <c r="CN307" s="76"/>
      <c r="CO307" s="76"/>
      <c r="CP307" s="76"/>
      <c r="CQ307" s="76"/>
      <c r="CR307" s="76"/>
      <c r="CS307" s="76"/>
      <c r="CT307" s="76"/>
      <c r="CU307" s="76"/>
      <c r="CV307" s="76"/>
      <c r="CW307" s="76"/>
      <c r="CX307" s="76"/>
      <c r="CY307" s="76"/>
      <c r="CZ307" s="76"/>
      <c r="DA307" s="76"/>
      <c r="DB307" s="76"/>
      <c r="DC307" s="76"/>
      <c r="DD307" s="76"/>
      <c r="DE307" s="76"/>
      <c r="DF307" s="76"/>
      <c r="DG307" s="76"/>
      <c r="DH307" s="76"/>
      <c r="DI307" s="76"/>
      <c r="DJ307" s="76"/>
      <c r="DK307" s="76"/>
      <c r="DL307" s="76"/>
      <c r="DM307" s="76"/>
      <c r="DN307" s="76"/>
      <c r="DO307" s="77"/>
      <c r="DP307" s="77"/>
      <c r="DQ307" s="77"/>
      <c r="DR307" s="77"/>
      <c r="DS307" s="77"/>
      <c r="DT307" s="77"/>
      <c r="DU307" s="77"/>
      <c r="DV307" s="77"/>
      <c r="DW307" s="77"/>
      <c r="DX307" s="76"/>
      <c r="DY307" s="137"/>
      <c r="DZ307" s="76"/>
      <c r="EA307" s="137"/>
      <c r="EB307" s="76"/>
      <c r="EC307" s="137"/>
      <c r="ED307" s="76"/>
      <c r="EE307" s="137"/>
      <c r="EF307" s="76"/>
    </row>
    <row r="308" spans="2:136" x14ac:dyDescent="0.2">
      <c r="B308" s="142"/>
      <c r="C308" s="142"/>
      <c r="D308" s="142"/>
      <c r="E308" s="142"/>
      <c r="F308" s="142"/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T308" s="76"/>
      <c r="U308" s="76"/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  <c r="AH308" s="76"/>
      <c r="AI308" s="76"/>
      <c r="AJ308" s="76"/>
      <c r="AK308" s="76"/>
      <c r="AL308" s="76"/>
      <c r="AM308" s="76"/>
      <c r="AN308" s="76"/>
      <c r="AO308" s="76"/>
      <c r="AP308" s="76"/>
      <c r="AQ308" s="76"/>
      <c r="AR308" s="76"/>
      <c r="AS308" s="76"/>
      <c r="AT308" s="76"/>
      <c r="AU308" s="76"/>
      <c r="AV308" s="76"/>
      <c r="AW308" s="76"/>
      <c r="AX308" s="76"/>
      <c r="AY308" s="76"/>
      <c r="AZ308" s="76"/>
      <c r="BA308" s="76"/>
      <c r="BB308" s="76"/>
      <c r="BC308" s="76"/>
      <c r="BD308" s="76"/>
      <c r="BE308" s="76"/>
      <c r="BF308" s="76"/>
      <c r="BG308" s="76"/>
      <c r="BH308" s="76"/>
      <c r="BI308" s="76"/>
      <c r="BJ308" s="76"/>
      <c r="BK308" s="76"/>
      <c r="BL308" s="76"/>
      <c r="BM308" s="76"/>
      <c r="BN308" s="76"/>
      <c r="BO308" s="76"/>
      <c r="BP308" s="76"/>
      <c r="BQ308" s="76"/>
      <c r="BR308" s="76"/>
      <c r="BS308" s="76"/>
      <c r="BU308" s="76"/>
      <c r="BW308" s="76"/>
      <c r="BX308" s="76"/>
      <c r="BY308" s="76"/>
      <c r="BZ308" s="76"/>
      <c r="CA308" s="76"/>
      <c r="CB308" s="76"/>
      <c r="CC308" s="76"/>
      <c r="CD308" s="76"/>
      <c r="CE308" s="76"/>
      <c r="CF308" s="76"/>
      <c r="CG308" s="76"/>
      <c r="CH308" s="76"/>
      <c r="CI308" s="76"/>
      <c r="CJ308" s="76"/>
      <c r="CK308" s="76"/>
      <c r="CL308" s="76"/>
      <c r="CM308" s="76"/>
      <c r="CN308" s="76"/>
      <c r="CO308" s="76"/>
      <c r="CP308" s="76"/>
      <c r="CQ308" s="76"/>
      <c r="CR308" s="76"/>
      <c r="CS308" s="76"/>
      <c r="CT308" s="76"/>
      <c r="CU308" s="76"/>
      <c r="CV308" s="76"/>
      <c r="CW308" s="76"/>
      <c r="CX308" s="76"/>
      <c r="CY308" s="76"/>
      <c r="CZ308" s="76"/>
      <c r="DA308" s="76"/>
      <c r="DB308" s="76"/>
      <c r="DC308" s="76"/>
      <c r="DD308" s="76"/>
      <c r="DE308" s="76"/>
      <c r="DF308" s="76"/>
      <c r="DG308" s="76"/>
      <c r="DH308" s="76"/>
      <c r="DI308" s="76"/>
      <c r="DJ308" s="76"/>
      <c r="DK308" s="76"/>
      <c r="DL308" s="76"/>
      <c r="DM308" s="76"/>
      <c r="DN308" s="76"/>
      <c r="DO308" s="77"/>
      <c r="DP308" s="77"/>
      <c r="DQ308" s="77"/>
      <c r="DR308" s="77"/>
      <c r="DS308" s="77"/>
      <c r="DT308" s="77"/>
      <c r="DU308" s="77"/>
      <c r="DV308" s="77"/>
      <c r="DW308" s="77"/>
      <c r="DX308" s="76"/>
      <c r="DY308" s="137"/>
      <c r="DZ308" s="76"/>
      <c r="EA308" s="137"/>
      <c r="EB308" s="76"/>
      <c r="EC308" s="137"/>
      <c r="ED308" s="76"/>
      <c r="EE308" s="137"/>
      <c r="EF308" s="76"/>
    </row>
    <row r="309" spans="2:136" x14ac:dyDescent="0.2">
      <c r="B309" s="142"/>
      <c r="C309" s="142"/>
      <c r="D309" s="142"/>
      <c r="E309" s="142"/>
      <c r="F309" s="142"/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76"/>
      <c r="AI309" s="76"/>
      <c r="AJ309" s="76"/>
      <c r="AK309" s="76"/>
      <c r="AL309" s="76"/>
      <c r="AM309" s="76"/>
      <c r="AN309" s="76"/>
      <c r="AO309" s="76"/>
      <c r="AP309" s="76"/>
      <c r="AQ309" s="76"/>
      <c r="AR309" s="76"/>
      <c r="AS309" s="76"/>
      <c r="AT309" s="76"/>
      <c r="AU309" s="76"/>
      <c r="AV309" s="76"/>
      <c r="AW309" s="76"/>
      <c r="AX309" s="76"/>
      <c r="AY309" s="76"/>
      <c r="AZ309" s="76"/>
      <c r="BA309" s="76"/>
      <c r="BB309" s="76"/>
      <c r="BC309" s="76"/>
      <c r="BD309" s="76"/>
      <c r="BE309" s="76"/>
      <c r="BF309" s="76"/>
      <c r="BG309" s="76"/>
      <c r="BH309" s="76"/>
      <c r="BI309" s="76"/>
      <c r="BJ309" s="76"/>
      <c r="BK309" s="76"/>
      <c r="BL309" s="76"/>
      <c r="BM309" s="76"/>
      <c r="BN309" s="76"/>
      <c r="BO309" s="76"/>
      <c r="BP309" s="76"/>
      <c r="BQ309" s="76"/>
      <c r="BR309" s="76"/>
      <c r="BS309" s="76"/>
      <c r="BU309" s="76"/>
      <c r="BW309" s="76"/>
      <c r="BX309" s="76"/>
      <c r="BY309" s="76"/>
      <c r="BZ309" s="76"/>
      <c r="CA309" s="76"/>
      <c r="CB309" s="76"/>
      <c r="CC309" s="76"/>
      <c r="CD309" s="76"/>
      <c r="CE309" s="76"/>
      <c r="CF309" s="76"/>
      <c r="CG309" s="76"/>
      <c r="CH309" s="76"/>
      <c r="CI309" s="76"/>
      <c r="CJ309" s="76"/>
      <c r="CK309" s="76"/>
      <c r="CL309" s="76"/>
      <c r="CM309" s="76"/>
      <c r="CN309" s="76"/>
      <c r="CO309" s="76"/>
      <c r="CP309" s="76"/>
      <c r="CQ309" s="76"/>
      <c r="CR309" s="76"/>
      <c r="CS309" s="76"/>
      <c r="CT309" s="76"/>
      <c r="CU309" s="76"/>
      <c r="CV309" s="76"/>
      <c r="CW309" s="76"/>
      <c r="CX309" s="76"/>
      <c r="CY309" s="76"/>
      <c r="CZ309" s="76"/>
      <c r="DA309" s="76"/>
      <c r="DB309" s="76"/>
      <c r="DC309" s="76"/>
      <c r="DD309" s="76"/>
      <c r="DE309" s="76"/>
      <c r="DF309" s="76"/>
      <c r="DG309" s="76"/>
      <c r="DH309" s="76"/>
      <c r="DI309" s="76"/>
      <c r="DJ309" s="76"/>
      <c r="DK309" s="76"/>
      <c r="DL309" s="76"/>
      <c r="DM309" s="76"/>
      <c r="DN309" s="76"/>
      <c r="DO309" s="77"/>
      <c r="DP309" s="77"/>
      <c r="DQ309" s="77"/>
      <c r="DR309" s="77"/>
      <c r="DS309" s="77"/>
      <c r="DT309" s="77"/>
      <c r="DU309" s="77"/>
      <c r="DV309" s="77"/>
      <c r="DW309" s="77"/>
      <c r="DX309" s="76"/>
      <c r="DY309" s="137"/>
      <c r="DZ309" s="76"/>
      <c r="EA309" s="137"/>
      <c r="EB309" s="76"/>
      <c r="EC309" s="137"/>
      <c r="ED309" s="76"/>
      <c r="EE309" s="137"/>
      <c r="EF309" s="76"/>
    </row>
    <row r="310" spans="2:136" x14ac:dyDescent="0.2">
      <c r="B310" s="142"/>
      <c r="C310" s="142"/>
      <c r="D310" s="142"/>
      <c r="E310" s="142"/>
      <c r="F310" s="142"/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T310" s="76"/>
      <c r="U310" s="76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76"/>
      <c r="AI310" s="76"/>
      <c r="AJ310" s="76"/>
      <c r="AK310" s="76"/>
      <c r="AL310" s="76"/>
      <c r="AM310" s="76"/>
      <c r="AN310" s="76"/>
      <c r="AO310" s="76"/>
      <c r="AP310" s="76"/>
      <c r="AQ310" s="76"/>
      <c r="AR310" s="76"/>
      <c r="AS310" s="76"/>
      <c r="AT310" s="76"/>
      <c r="AU310" s="76"/>
      <c r="AV310" s="76"/>
      <c r="AW310" s="76"/>
      <c r="AX310" s="76"/>
      <c r="AY310" s="76"/>
      <c r="AZ310" s="76"/>
      <c r="BA310" s="76"/>
      <c r="BB310" s="76"/>
      <c r="BC310" s="76"/>
      <c r="BD310" s="76"/>
      <c r="BE310" s="76"/>
      <c r="BF310" s="76"/>
      <c r="BG310" s="76"/>
      <c r="BH310" s="76"/>
      <c r="BI310" s="76"/>
      <c r="BJ310" s="76"/>
      <c r="BK310" s="76"/>
      <c r="BL310" s="76"/>
      <c r="BM310" s="76"/>
      <c r="BN310" s="76"/>
      <c r="BO310" s="76"/>
      <c r="BP310" s="76"/>
      <c r="BQ310" s="76"/>
      <c r="BR310" s="76"/>
      <c r="BS310" s="76"/>
      <c r="BU310" s="76"/>
      <c r="BW310" s="76"/>
      <c r="BX310" s="76"/>
      <c r="BY310" s="76"/>
      <c r="BZ310" s="76"/>
      <c r="CA310" s="76"/>
      <c r="CB310" s="76"/>
      <c r="CC310" s="76"/>
      <c r="CD310" s="76"/>
      <c r="CE310" s="76"/>
      <c r="CF310" s="76"/>
      <c r="CG310" s="76"/>
      <c r="CH310" s="76"/>
      <c r="CI310" s="76"/>
      <c r="CJ310" s="76"/>
      <c r="CK310" s="76"/>
      <c r="CL310" s="76"/>
      <c r="CM310" s="76"/>
      <c r="CN310" s="76"/>
      <c r="CO310" s="76"/>
      <c r="CP310" s="76"/>
      <c r="CQ310" s="76"/>
      <c r="CR310" s="76"/>
      <c r="CS310" s="76"/>
      <c r="CT310" s="76"/>
      <c r="CU310" s="76"/>
      <c r="CV310" s="76"/>
      <c r="CW310" s="76"/>
      <c r="CX310" s="76"/>
      <c r="CY310" s="76"/>
      <c r="CZ310" s="76"/>
      <c r="DA310" s="76"/>
      <c r="DB310" s="76"/>
      <c r="DC310" s="76"/>
      <c r="DD310" s="76"/>
      <c r="DE310" s="76"/>
      <c r="DF310" s="76"/>
      <c r="DG310" s="76"/>
      <c r="DH310" s="76"/>
      <c r="DI310" s="76"/>
      <c r="DJ310" s="76"/>
      <c r="DK310" s="76"/>
      <c r="DL310" s="76"/>
      <c r="DM310" s="76"/>
      <c r="DN310" s="76"/>
      <c r="DO310" s="77"/>
      <c r="DP310" s="77"/>
      <c r="DQ310" s="77"/>
      <c r="DR310" s="77"/>
      <c r="DS310" s="77"/>
      <c r="DT310" s="77"/>
      <c r="DU310" s="77"/>
      <c r="DV310" s="77"/>
      <c r="DW310" s="77"/>
      <c r="DX310" s="76"/>
      <c r="DY310" s="137"/>
      <c r="DZ310" s="76"/>
      <c r="EA310" s="137"/>
      <c r="EB310" s="76"/>
      <c r="EC310" s="137"/>
      <c r="ED310" s="76"/>
      <c r="EE310" s="137"/>
      <c r="EF310" s="76"/>
    </row>
    <row r="311" spans="2:136" x14ac:dyDescent="0.2">
      <c r="B311" s="142"/>
      <c r="C311" s="142"/>
      <c r="D311" s="142"/>
      <c r="E311" s="142"/>
      <c r="F311" s="142"/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76"/>
      <c r="AI311" s="76"/>
      <c r="AJ311" s="76"/>
      <c r="AK311" s="76"/>
      <c r="AL311" s="76"/>
      <c r="AM311" s="76"/>
      <c r="AN311" s="76"/>
      <c r="AO311" s="76"/>
      <c r="AP311" s="76"/>
      <c r="AQ311" s="76"/>
      <c r="AR311" s="76"/>
      <c r="AS311" s="76"/>
      <c r="AT311" s="76"/>
      <c r="AU311" s="76"/>
      <c r="AV311" s="76"/>
      <c r="AW311" s="76"/>
      <c r="AX311" s="76"/>
      <c r="AY311" s="76"/>
      <c r="AZ311" s="76"/>
      <c r="BA311" s="76"/>
      <c r="BB311" s="76"/>
      <c r="BC311" s="76"/>
      <c r="BD311" s="76"/>
      <c r="BE311" s="76"/>
      <c r="BF311" s="76"/>
      <c r="BG311" s="76"/>
      <c r="BH311" s="76"/>
      <c r="BI311" s="76"/>
      <c r="BJ311" s="76"/>
      <c r="BK311" s="76"/>
      <c r="BL311" s="76"/>
      <c r="BM311" s="76"/>
      <c r="BN311" s="76"/>
      <c r="BO311" s="76"/>
      <c r="BP311" s="76"/>
      <c r="BQ311" s="76"/>
      <c r="BR311" s="76"/>
      <c r="BS311" s="76"/>
      <c r="BU311" s="76"/>
      <c r="BW311" s="76"/>
      <c r="BX311" s="76"/>
      <c r="BY311" s="76"/>
      <c r="BZ311" s="76"/>
      <c r="CA311" s="76"/>
      <c r="CB311" s="76"/>
      <c r="CC311" s="76"/>
      <c r="CD311" s="76"/>
      <c r="CE311" s="76"/>
      <c r="CF311" s="76"/>
      <c r="CG311" s="76"/>
      <c r="CH311" s="76"/>
      <c r="CI311" s="76"/>
      <c r="CJ311" s="76"/>
      <c r="CK311" s="76"/>
      <c r="CL311" s="76"/>
      <c r="CM311" s="76"/>
      <c r="CN311" s="76"/>
      <c r="CO311" s="76"/>
      <c r="CP311" s="76"/>
      <c r="CQ311" s="76"/>
      <c r="CR311" s="76"/>
      <c r="CS311" s="76"/>
      <c r="CT311" s="76"/>
      <c r="CU311" s="76"/>
      <c r="CV311" s="76"/>
      <c r="CW311" s="76"/>
      <c r="CX311" s="76"/>
      <c r="CY311" s="76"/>
      <c r="CZ311" s="76"/>
      <c r="DA311" s="76"/>
      <c r="DB311" s="76"/>
      <c r="DC311" s="76"/>
      <c r="DD311" s="76"/>
      <c r="DE311" s="76"/>
      <c r="DF311" s="76"/>
      <c r="DG311" s="76"/>
      <c r="DH311" s="76"/>
      <c r="DI311" s="76"/>
      <c r="DJ311" s="76"/>
      <c r="DK311" s="76"/>
      <c r="DL311" s="76"/>
      <c r="DM311" s="76"/>
      <c r="DN311" s="76"/>
      <c r="DO311" s="77"/>
      <c r="DP311" s="77"/>
      <c r="DQ311" s="77"/>
      <c r="DR311" s="77"/>
      <c r="DS311" s="77"/>
      <c r="DT311" s="77"/>
      <c r="DU311" s="77"/>
      <c r="DV311" s="77"/>
      <c r="DW311" s="77"/>
      <c r="DX311" s="76"/>
      <c r="DY311" s="137"/>
      <c r="DZ311" s="76"/>
      <c r="EA311" s="137"/>
      <c r="EB311" s="76"/>
      <c r="EC311" s="137"/>
      <c r="ED311" s="76"/>
      <c r="EE311" s="137"/>
      <c r="EF311" s="76"/>
    </row>
    <row r="312" spans="2:136" x14ac:dyDescent="0.2">
      <c r="B312" s="142"/>
      <c r="C312" s="142"/>
      <c r="D312" s="142"/>
      <c r="E312" s="142"/>
      <c r="F312" s="142"/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T312" s="76"/>
      <c r="U312" s="76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76"/>
      <c r="AI312" s="76"/>
      <c r="AJ312" s="76"/>
      <c r="AK312" s="76"/>
      <c r="AL312" s="76"/>
      <c r="AM312" s="76"/>
      <c r="AN312" s="76"/>
      <c r="AO312" s="76"/>
      <c r="AP312" s="76"/>
      <c r="AQ312" s="76"/>
      <c r="AR312" s="76"/>
      <c r="AS312" s="76"/>
      <c r="AT312" s="76"/>
      <c r="AU312" s="76"/>
      <c r="AV312" s="76"/>
      <c r="AW312" s="76"/>
      <c r="AX312" s="76"/>
      <c r="AY312" s="76"/>
      <c r="AZ312" s="76"/>
      <c r="BA312" s="76"/>
      <c r="BB312" s="76"/>
      <c r="BC312" s="76"/>
      <c r="BD312" s="76"/>
      <c r="BE312" s="76"/>
      <c r="BF312" s="76"/>
      <c r="BG312" s="76"/>
      <c r="BH312" s="76"/>
      <c r="BI312" s="76"/>
      <c r="BJ312" s="76"/>
      <c r="BK312" s="76"/>
      <c r="BL312" s="76"/>
      <c r="BM312" s="76"/>
      <c r="BN312" s="76"/>
      <c r="BO312" s="76"/>
      <c r="BP312" s="76"/>
      <c r="BQ312" s="76"/>
      <c r="BR312" s="76"/>
      <c r="BS312" s="76"/>
      <c r="BU312" s="76"/>
      <c r="BW312" s="76"/>
      <c r="BX312" s="76"/>
      <c r="BY312" s="76"/>
      <c r="BZ312" s="76"/>
      <c r="CA312" s="76"/>
      <c r="CB312" s="76"/>
      <c r="CC312" s="76"/>
      <c r="CD312" s="76"/>
      <c r="CE312" s="76"/>
      <c r="CF312" s="76"/>
      <c r="CG312" s="76"/>
      <c r="CH312" s="76"/>
      <c r="CI312" s="76"/>
      <c r="CJ312" s="76"/>
      <c r="CK312" s="76"/>
      <c r="CL312" s="76"/>
      <c r="CM312" s="76"/>
      <c r="CN312" s="76"/>
      <c r="CO312" s="76"/>
      <c r="CP312" s="76"/>
      <c r="CQ312" s="76"/>
      <c r="CR312" s="76"/>
      <c r="CS312" s="76"/>
      <c r="CT312" s="76"/>
      <c r="CU312" s="76"/>
      <c r="CV312" s="76"/>
      <c r="CW312" s="76"/>
      <c r="CX312" s="76"/>
      <c r="CY312" s="76"/>
      <c r="CZ312" s="76"/>
      <c r="DA312" s="76"/>
      <c r="DB312" s="76"/>
      <c r="DC312" s="76"/>
      <c r="DD312" s="76"/>
      <c r="DE312" s="76"/>
      <c r="DF312" s="76"/>
      <c r="DG312" s="76"/>
      <c r="DH312" s="76"/>
      <c r="DI312" s="76"/>
      <c r="DJ312" s="76"/>
      <c r="DK312" s="76"/>
      <c r="DL312" s="76"/>
      <c r="DM312" s="76"/>
      <c r="DN312" s="76"/>
      <c r="DO312" s="77"/>
      <c r="DP312" s="77"/>
      <c r="DQ312" s="77"/>
      <c r="DR312" s="77"/>
      <c r="DS312" s="77"/>
      <c r="DT312" s="77"/>
      <c r="DU312" s="77"/>
      <c r="DV312" s="77"/>
      <c r="DW312" s="77"/>
      <c r="DX312" s="76"/>
      <c r="DY312" s="137"/>
      <c r="DZ312" s="76"/>
      <c r="EA312" s="137"/>
      <c r="EB312" s="76"/>
      <c r="EC312" s="137"/>
      <c r="ED312" s="76"/>
      <c r="EE312" s="137"/>
      <c r="EF312" s="76"/>
    </row>
    <row r="313" spans="2:136" x14ac:dyDescent="0.2">
      <c r="B313" s="142"/>
      <c r="C313" s="142"/>
      <c r="D313" s="142"/>
      <c r="E313" s="142"/>
      <c r="F313" s="142"/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76"/>
      <c r="AI313" s="76"/>
      <c r="AJ313" s="76"/>
      <c r="AK313" s="76"/>
      <c r="AL313" s="76"/>
      <c r="AM313" s="76"/>
      <c r="AN313" s="76"/>
      <c r="AO313" s="76"/>
      <c r="AP313" s="76"/>
      <c r="AQ313" s="76"/>
      <c r="AR313" s="76"/>
      <c r="AS313" s="76"/>
      <c r="AT313" s="76"/>
      <c r="AU313" s="76"/>
      <c r="AV313" s="76"/>
      <c r="AW313" s="76"/>
      <c r="AX313" s="76"/>
      <c r="AY313" s="76"/>
      <c r="AZ313" s="76"/>
      <c r="BA313" s="76"/>
      <c r="BB313" s="76"/>
      <c r="BC313" s="76"/>
      <c r="BD313" s="76"/>
      <c r="BE313" s="76"/>
      <c r="BF313" s="76"/>
      <c r="BG313" s="76"/>
      <c r="BH313" s="76"/>
      <c r="BI313" s="76"/>
      <c r="BJ313" s="76"/>
      <c r="BK313" s="76"/>
      <c r="BL313" s="76"/>
      <c r="BM313" s="76"/>
      <c r="BN313" s="76"/>
      <c r="BO313" s="76"/>
      <c r="BP313" s="76"/>
      <c r="BQ313" s="76"/>
      <c r="BR313" s="76"/>
      <c r="BS313" s="76"/>
      <c r="BU313" s="76"/>
      <c r="BW313" s="76"/>
      <c r="BX313" s="76"/>
      <c r="BY313" s="76"/>
      <c r="BZ313" s="76"/>
      <c r="CA313" s="76"/>
      <c r="CB313" s="76"/>
      <c r="CC313" s="76"/>
      <c r="CD313" s="76"/>
      <c r="CE313" s="76"/>
      <c r="CF313" s="76"/>
      <c r="CG313" s="76"/>
      <c r="CH313" s="76"/>
      <c r="CI313" s="76"/>
      <c r="CJ313" s="76"/>
      <c r="CK313" s="76"/>
      <c r="CL313" s="76"/>
      <c r="CM313" s="76"/>
      <c r="CN313" s="76"/>
      <c r="CO313" s="76"/>
      <c r="CP313" s="76"/>
      <c r="CQ313" s="76"/>
      <c r="CR313" s="76"/>
      <c r="CS313" s="76"/>
      <c r="CT313" s="76"/>
      <c r="CU313" s="76"/>
      <c r="CV313" s="76"/>
      <c r="CW313" s="76"/>
      <c r="CX313" s="76"/>
      <c r="CY313" s="76"/>
      <c r="CZ313" s="76"/>
      <c r="DA313" s="76"/>
      <c r="DB313" s="76"/>
      <c r="DC313" s="76"/>
      <c r="DD313" s="76"/>
      <c r="DE313" s="76"/>
      <c r="DF313" s="76"/>
      <c r="DG313" s="76"/>
      <c r="DH313" s="76"/>
      <c r="DI313" s="76"/>
      <c r="DJ313" s="76"/>
      <c r="DK313" s="76"/>
      <c r="DL313" s="76"/>
      <c r="DM313" s="76"/>
      <c r="DN313" s="76"/>
      <c r="DO313" s="77"/>
      <c r="DP313" s="77"/>
      <c r="DQ313" s="77"/>
      <c r="DR313" s="77"/>
      <c r="DS313" s="77"/>
      <c r="DT313" s="77"/>
      <c r="DU313" s="77"/>
      <c r="DV313" s="77"/>
      <c r="DW313" s="77"/>
      <c r="DX313" s="76"/>
      <c r="DY313" s="137"/>
      <c r="DZ313" s="76"/>
      <c r="EA313" s="137"/>
      <c r="EB313" s="76"/>
      <c r="EC313" s="137"/>
      <c r="ED313" s="76"/>
      <c r="EE313" s="137"/>
      <c r="EF313" s="76"/>
    </row>
    <row r="314" spans="2:136" x14ac:dyDescent="0.2">
      <c r="B314" s="142"/>
      <c r="C314" s="142"/>
      <c r="D314" s="142"/>
      <c r="E314" s="142"/>
      <c r="F314" s="142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76"/>
      <c r="AI314" s="76"/>
      <c r="AJ314" s="76"/>
      <c r="AK314" s="76"/>
      <c r="AL314" s="76"/>
      <c r="AM314" s="76"/>
      <c r="AN314" s="76"/>
      <c r="AO314" s="76"/>
      <c r="AP314" s="76"/>
      <c r="AQ314" s="76"/>
      <c r="AR314" s="76"/>
      <c r="AS314" s="76"/>
      <c r="AT314" s="76"/>
      <c r="AU314" s="76"/>
      <c r="AV314" s="76"/>
      <c r="AW314" s="76"/>
      <c r="AX314" s="76"/>
      <c r="AY314" s="76"/>
      <c r="AZ314" s="76"/>
      <c r="BA314" s="76"/>
      <c r="BB314" s="76"/>
      <c r="BC314" s="76"/>
      <c r="BD314" s="76"/>
      <c r="BE314" s="76"/>
      <c r="BF314" s="76"/>
      <c r="BG314" s="76"/>
      <c r="BH314" s="76"/>
      <c r="BI314" s="76"/>
      <c r="BJ314" s="76"/>
      <c r="BK314" s="76"/>
      <c r="BL314" s="76"/>
      <c r="BM314" s="76"/>
      <c r="BN314" s="76"/>
      <c r="BO314" s="76"/>
      <c r="BP314" s="76"/>
      <c r="BQ314" s="76"/>
      <c r="BR314" s="76"/>
      <c r="BS314" s="76"/>
      <c r="BU314" s="76"/>
      <c r="BW314" s="76"/>
      <c r="BX314" s="76"/>
      <c r="BY314" s="76"/>
      <c r="BZ314" s="76"/>
      <c r="CA314" s="76"/>
      <c r="CB314" s="76"/>
      <c r="CC314" s="76"/>
      <c r="CD314" s="76"/>
      <c r="CE314" s="76"/>
      <c r="CF314" s="76"/>
      <c r="CG314" s="76"/>
      <c r="CH314" s="76"/>
      <c r="CI314" s="76"/>
      <c r="CJ314" s="76"/>
      <c r="CK314" s="76"/>
      <c r="CL314" s="76"/>
      <c r="CM314" s="76"/>
      <c r="CN314" s="76"/>
      <c r="CO314" s="76"/>
      <c r="CP314" s="76"/>
      <c r="CQ314" s="76"/>
      <c r="CR314" s="76"/>
      <c r="CS314" s="76"/>
      <c r="CT314" s="76"/>
      <c r="CU314" s="76"/>
      <c r="CV314" s="76"/>
      <c r="CW314" s="76"/>
      <c r="CX314" s="76"/>
      <c r="CY314" s="76"/>
      <c r="CZ314" s="76"/>
      <c r="DA314" s="76"/>
      <c r="DB314" s="76"/>
      <c r="DC314" s="76"/>
      <c r="DD314" s="76"/>
      <c r="DE314" s="76"/>
      <c r="DF314" s="76"/>
      <c r="DG314" s="76"/>
      <c r="DH314" s="76"/>
      <c r="DI314" s="76"/>
      <c r="DJ314" s="76"/>
      <c r="DK314" s="76"/>
      <c r="DL314" s="76"/>
      <c r="DM314" s="76"/>
      <c r="DN314" s="76"/>
      <c r="DO314" s="77"/>
      <c r="DP314" s="77"/>
      <c r="DQ314" s="77"/>
      <c r="DR314" s="77"/>
      <c r="DS314" s="77"/>
      <c r="DT314" s="77"/>
      <c r="DU314" s="77"/>
      <c r="DV314" s="77"/>
      <c r="DW314" s="77"/>
      <c r="DX314" s="76"/>
      <c r="DY314" s="137"/>
      <c r="DZ314" s="76"/>
      <c r="EA314" s="137"/>
      <c r="EB314" s="76"/>
      <c r="EC314" s="137"/>
      <c r="ED314" s="76"/>
      <c r="EE314" s="137"/>
      <c r="EF314" s="76"/>
    </row>
    <row r="315" spans="2:136" x14ac:dyDescent="0.2">
      <c r="B315" s="142"/>
      <c r="C315" s="142"/>
      <c r="D315" s="142"/>
      <c r="E315" s="142"/>
      <c r="F315" s="142"/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T315" s="76"/>
      <c r="U315" s="76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76"/>
      <c r="AI315" s="76"/>
      <c r="AJ315" s="76"/>
      <c r="AK315" s="76"/>
      <c r="AL315" s="76"/>
      <c r="AM315" s="76"/>
      <c r="AN315" s="76"/>
      <c r="AO315" s="76"/>
      <c r="AP315" s="76"/>
      <c r="AQ315" s="76"/>
      <c r="AR315" s="76"/>
      <c r="AS315" s="76"/>
      <c r="AT315" s="76"/>
      <c r="AU315" s="76"/>
      <c r="AV315" s="76"/>
      <c r="AW315" s="76"/>
      <c r="AX315" s="76"/>
      <c r="AY315" s="76"/>
      <c r="AZ315" s="76"/>
      <c r="BA315" s="76"/>
      <c r="BB315" s="76"/>
      <c r="BC315" s="76"/>
      <c r="BD315" s="76"/>
      <c r="BE315" s="76"/>
      <c r="BF315" s="76"/>
      <c r="BG315" s="76"/>
      <c r="BH315" s="76"/>
      <c r="BI315" s="76"/>
      <c r="BJ315" s="76"/>
      <c r="BK315" s="76"/>
      <c r="BL315" s="76"/>
      <c r="BM315" s="76"/>
      <c r="BN315" s="76"/>
      <c r="BO315" s="76"/>
      <c r="BP315" s="76"/>
      <c r="BQ315" s="76"/>
      <c r="BR315" s="76"/>
      <c r="BS315" s="76"/>
      <c r="BU315" s="76"/>
      <c r="BW315" s="76"/>
      <c r="BX315" s="76"/>
      <c r="BY315" s="76"/>
      <c r="BZ315" s="76"/>
      <c r="CA315" s="76"/>
      <c r="CB315" s="76"/>
      <c r="CC315" s="76"/>
      <c r="CD315" s="76"/>
      <c r="CE315" s="76"/>
      <c r="CF315" s="76"/>
      <c r="CG315" s="76"/>
      <c r="CH315" s="76"/>
      <c r="CI315" s="76"/>
      <c r="CJ315" s="76"/>
      <c r="CK315" s="76"/>
      <c r="CL315" s="76"/>
      <c r="CM315" s="76"/>
      <c r="CN315" s="76"/>
      <c r="CO315" s="76"/>
      <c r="CP315" s="76"/>
      <c r="CQ315" s="76"/>
      <c r="CR315" s="76"/>
      <c r="CS315" s="76"/>
      <c r="CT315" s="76"/>
      <c r="CU315" s="76"/>
      <c r="CV315" s="76"/>
      <c r="CW315" s="76"/>
      <c r="CX315" s="76"/>
      <c r="CY315" s="76"/>
      <c r="CZ315" s="76"/>
      <c r="DA315" s="76"/>
      <c r="DB315" s="76"/>
      <c r="DC315" s="76"/>
      <c r="DD315" s="76"/>
      <c r="DE315" s="76"/>
      <c r="DF315" s="76"/>
      <c r="DG315" s="76"/>
      <c r="DH315" s="76"/>
      <c r="DI315" s="76"/>
      <c r="DJ315" s="76"/>
      <c r="DK315" s="76"/>
      <c r="DL315" s="76"/>
      <c r="DM315" s="76"/>
      <c r="DN315" s="76"/>
      <c r="DO315" s="77"/>
      <c r="DP315" s="77"/>
      <c r="DQ315" s="77"/>
      <c r="DR315" s="77"/>
      <c r="DS315" s="77"/>
      <c r="DT315" s="77"/>
      <c r="DU315" s="77"/>
      <c r="DV315" s="77"/>
      <c r="DW315" s="77"/>
      <c r="DX315" s="76"/>
      <c r="DY315" s="137"/>
      <c r="DZ315" s="76"/>
      <c r="EA315" s="137"/>
      <c r="EB315" s="76"/>
      <c r="EC315" s="137"/>
      <c r="ED315" s="76"/>
      <c r="EE315" s="137"/>
      <c r="EF315" s="76"/>
    </row>
    <row r="316" spans="2:136" x14ac:dyDescent="0.2">
      <c r="B316" s="142"/>
      <c r="C316" s="142"/>
      <c r="D316" s="142"/>
      <c r="E316" s="142"/>
      <c r="F316" s="142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76"/>
      <c r="AI316" s="76"/>
      <c r="AJ316" s="76"/>
      <c r="AK316" s="76"/>
      <c r="AL316" s="76"/>
      <c r="AM316" s="76"/>
      <c r="AN316" s="76"/>
      <c r="AO316" s="76"/>
      <c r="AP316" s="76"/>
      <c r="AQ316" s="76"/>
      <c r="AR316" s="76"/>
      <c r="AS316" s="76"/>
      <c r="AT316" s="76"/>
      <c r="AU316" s="76"/>
      <c r="AV316" s="76"/>
      <c r="AW316" s="76"/>
      <c r="AX316" s="76"/>
      <c r="AY316" s="76"/>
      <c r="AZ316" s="76"/>
      <c r="BA316" s="76"/>
      <c r="BB316" s="76"/>
      <c r="BC316" s="76"/>
      <c r="BD316" s="76"/>
      <c r="BE316" s="76"/>
      <c r="BF316" s="76"/>
      <c r="BG316" s="76"/>
      <c r="BH316" s="76"/>
      <c r="BI316" s="76"/>
      <c r="BJ316" s="76"/>
      <c r="BK316" s="76"/>
      <c r="BL316" s="76"/>
      <c r="BM316" s="76"/>
      <c r="BN316" s="76"/>
      <c r="BO316" s="76"/>
      <c r="BP316" s="76"/>
      <c r="BQ316" s="76"/>
      <c r="BR316" s="76"/>
      <c r="BS316" s="76"/>
      <c r="BU316" s="76"/>
      <c r="BW316" s="76"/>
      <c r="BX316" s="76"/>
      <c r="BY316" s="76"/>
      <c r="BZ316" s="76"/>
      <c r="CA316" s="76"/>
      <c r="CB316" s="76"/>
      <c r="CC316" s="76"/>
      <c r="CD316" s="76"/>
      <c r="CE316" s="76"/>
      <c r="CF316" s="76"/>
      <c r="CG316" s="76"/>
      <c r="CH316" s="76"/>
      <c r="CI316" s="76"/>
      <c r="CJ316" s="76"/>
      <c r="CK316" s="76"/>
      <c r="CL316" s="76"/>
      <c r="CM316" s="76"/>
      <c r="CN316" s="76"/>
      <c r="CO316" s="76"/>
      <c r="CP316" s="76"/>
      <c r="CQ316" s="76"/>
      <c r="CR316" s="76"/>
      <c r="CS316" s="76"/>
      <c r="CT316" s="76"/>
      <c r="CU316" s="76"/>
      <c r="CV316" s="76"/>
      <c r="CW316" s="76"/>
      <c r="CX316" s="76"/>
      <c r="CY316" s="76"/>
      <c r="CZ316" s="76"/>
      <c r="DA316" s="76"/>
      <c r="DB316" s="76"/>
      <c r="DC316" s="76"/>
      <c r="DD316" s="76"/>
      <c r="DE316" s="76"/>
      <c r="DF316" s="76"/>
      <c r="DG316" s="76"/>
      <c r="DH316" s="76"/>
      <c r="DI316" s="76"/>
      <c r="DJ316" s="76"/>
      <c r="DK316" s="76"/>
      <c r="DL316" s="76"/>
      <c r="DM316" s="76"/>
      <c r="DN316" s="76"/>
      <c r="DO316" s="77"/>
      <c r="DP316" s="77"/>
      <c r="DQ316" s="77"/>
      <c r="DR316" s="77"/>
      <c r="DS316" s="77"/>
      <c r="DT316" s="77"/>
      <c r="DU316" s="77"/>
      <c r="DV316" s="77"/>
      <c r="DW316" s="77"/>
      <c r="DX316" s="76"/>
      <c r="DY316" s="137"/>
      <c r="DZ316" s="76"/>
      <c r="EA316" s="137"/>
      <c r="EB316" s="76"/>
      <c r="EC316" s="137"/>
      <c r="ED316" s="76"/>
      <c r="EE316" s="137"/>
      <c r="EF316" s="76"/>
    </row>
    <row r="317" spans="2:136" x14ac:dyDescent="0.2">
      <c r="B317" s="142"/>
      <c r="C317" s="142"/>
      <c r="D317" s="142"/>
      <c r="E317" s="142"/>
      <c r="F317" s="142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T317" s="76"/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76"/>
      <c r="AI317" s="76"/>
      <c r="AJ317" s="76"/>
      <c r="AK317" s="76"/>
      <c r="AL317" s="76"/>
      <c r="AM317" s="76"/>
      <c r="AN317" s="76"/>
      <c r="AO317" s="76"/>
      <c r="AP317" s="76"/>
      <c r="AQ317" s="76"/>
      <c r="AR317" s="76"/>
      <c r="AS317" s="76"/>
      <c r="AT317" s="76"/>
      <c r="AU317" s="76"/>
      <c r="AV317" s="76"/>
      <c r="AW317" s="76"/>
      <c r="AX317" s="76"/>
      <c r="AY317" s="76"/>
      <c r="AZ317" s="76"/>
      <c r="BA317" s="76"/>
      <c r="BB317" s="76"/>
      <c r="BC317" s="76"/>
      <c r="BD317" s="76"/>
      <c r="BE317" s="76"/>
      <c r="BF317" s="76"/>
      <c r="BG317" s="76"/>
      <c r="BH317" s="76"/>
      <c r="BI317" s="76"/>
      <c r="BJ317" s="76"/>
      <c r="BK317" s="76"/>
      <c r="BL317" s="76"/>
      <c r="BM317" s="76"/>
      <c r="BN317" s="76"/>
      <c r="BO317" s="76"/>
      <c r="BP317" s="76"/>
      <c r="BQ317" s="76"/>
      <c r="BR317" s="76"/>
      <c r="BS317" s="76"/>
      <c r="BU317" s="76"/>
      <c r="BW317" s="76"/>
      <c r="BX317" s="76"/>
      <c r="BY317" s="76"/>
      <c r="BZ317" s="76"/>
      <c r="CA317" s="76"/>
      <c r="CB317" s="76"/>
      <c r="CC317" s="76"/>
      <c r="CD317" s="76"/>
      <c r="CE317" s="76"/>
      <c r="CF317" s="76"/>
      <c r="CG317" s="76"/>
      <c r="CH317" s="76"/>
      <c r="CI317" s="76"/>
      <c r="CJ317" s="76"/>
      <c r="CK317" s="76"/>
      <c r="CL317" s="76"/>
      <c r="CM317" s="76"/>
      <c r="CN317" s="76"/>
      <c r="CO317" s="76"/>
      <c r="CP317" s="76"/>
      <c r="CQ317" s="76"/>
      <c r="CR317" s="76"/>
      <c r="CS317" s="76"/>
      <c r="CT317" s="76"/>
      <c r="CU317" s="76"/>
      <c r="CV317" s="76"/>
      <c r="CW317" s="76"/>
      <c r="CX317" s="76"/>
      <c r="CY317" s="76"/>
      <c r="CZ317" s="76"/>
      <c r="DA317" s="76"/>
      <c r="DB317" s="76"/>
      <c r="DC317" s="76"/>
      <c r="DD317" s="76"/>
      <c r="DE317" s="76"/>
      <c r="DF317" s="76"/>
      <c r="DG317" s="76"/>
      <c r="DH317" s="76"/>
      <c r="DI317" s="76"/>
      <c r="DJ317" s="76"/>
      <c r="DK317" s="76"/>
      <c r="DL317" s="76"/>
      <c r="DM317" s="76"/>
      <c r="DN317" s="76"/>
      <c r="DO317" s="77"/>
      <c r="DP317" s="77"/>
      <c r="DQ317" s="77"/>
      <c r="DR317" s="77"/>
      <c r="DS317" s="77"/>
      <c r="DT317" s="77"/>
      <c r="DU317" s="77"/>
      <c r="DV317" s="77"/>
      <c r="DW317" s="77"/>
      <c r="DX317" s="76"/>
      <c r="DY317" s="137"/>
      <c r="DZ317" s="76"/>
      <c r="EA317" s="137"/>
      <c r="EB317" s="76"/>
      <c r="EC317" s="137"/>
      <c r="ED317" s="76"/>
      <c r="EE317" s="137"/>
      <c r="EF317" s="76"/>
    </row>
    <row r="318" spans="2:136" x14ac:dyDescent="0.2">
      <c r="B318" s="142"/>
      <c r="C318" s="142"/>
      <c r="D318" s="142"/>
      <c r="E318" s="142"/>
      <c r="F318" s="142"/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76"/>
      <c r="AI318" s="76"/>
      <c r="AJ318" s="76"/>
      <c r="AK318" s="76"/>
      <c r="AL318" s="76"/>
      <c r="AM318" s="76"/>
      <c r="AN318" s="76"/>
      <c r="AO318" s="76"/>
      <c r="AP318" s="76"/>
      <c r="AQ318" s="76"/>
      <c r="AR318" s="76"/>
      <c r="AS318" s="76"/>
      <c r="AT318" s="76"/>
      <c r="AU318" s="76"/>
      <c r="AV318" s="76"/>
      <c r="AW318" s="76"/>
      <c r="AX318" s="76"/>
      <c r="AY318" s="76"/>
      <c r="AZ318" s="76"/>
      <c r="BA318" s="76"/>
      <c r="BB318" s="76"/>
      <c r="BC318" s="76"/>
      <c r="BD318" s="76"/>
      <c r="BE318" s="76"/>
      <c r="BF318" s="76"/>
      <c r="BG318" s="76"/>
      <c r="BH318" s="76"/>
      <c r="BI318" s="76"/>
      <c r="BJ318" s="76"/>
      <c r="BK318" s="76"/>
      <c r="BL318" s="76"/>
      <c r="BM318" s="76"/>
      <c r="BN318" s="76"/>
      <c r="BO318" s="76"/>
      <c r="BP318" s="76"/>
      <c r="BQ318" s="76"/>
      <c r="BR318" s="76"/>
      <c r="BS318" s="76"/>
      <c r="BU318" s="76"/>
      <c r="BW318" s="76"/>
      <c r="BX318" s="76"/>
      <c r="BY318" s="76"/>
      <c r="BZ318" s="76"/>
      <c r="CA318" s="76"/>
      <c r="CB318" s="76"/>
      <c r="CC318" s="76"/>
      <c r="CD318" s="76"/>
      <c r="CE318" s="76"/>
      <c r="CF318" s="76"/>
      <c r="CG318" s="76"/>
      <c r="CH318" s="76"/>
      <c r="CI318" s="76"/>
      <c r="CJ318" s="76"/>
      <c r="CK318" s="76"/>
      <c r="CL318" s="76"/>
      <c r="CM318" s="76"/>
      <c r="CN318" s="76"/>
      <c r="CO318" s="76"/>
      <c r="CP318" s="76"/>
      <c r="CQ318" s="76"/>
      <c r="CR318" s="76"/>
      <c r="CS318" s="76"/>
      <c r="CT318" s="76"/>
      <c r="CU318" s="76"/>
      <c r="CV318" s="76"/>
      <c r="CW318" s="76"/>
      <c r="CX318" s="76"/>
      <c r="CY318" s="76"/>
      <c r="CZ318" s="76"/>
      <c r="DA318" s="76"/>
      <c r="DB318" s="76"/>
      <c r="DC318" s="76"/>
      <c r="DD318" s="76"/>
      <c r="DE318" s="76"/>
      <c r="DF318" s="76"/>
      <c r="DG318" s="76"/>
      <c r="DH318" s="76"/>
      <c r="DI318" s="76"/>
      <c r="DJ318" s="76"/>
      <c r="DK318" s="76"/>
      <c r="DL318" s="76"/>
      <c r="DM318" s="76"/>
      <c r="DN318" s="76"/>
      <c r="DO318" s="77"/>
      <c r="DP318" s="77"/>
      <c r="DQ318" s="77"/>
      <c r="DR318" s="77"/>
      <c r="DS318" s="77"/>
      <c r="DT318" s="77"/>
      <c r="DU318" s="77"/>
      <c r="DV318" s="77"/>
      <c r="DW318" s="77"/>
      <c r="DX318" s="76"/>
      <c r="DY318" s="137"/>
      <c r="DZ318" s="76"/>
      <c r="EA318" s="137"/>
      <c r="EB318" s="76"/>
      <c r="EC318" s="137"/>
      <c r="ED318" s="76"/>
      <c r="EE318" s="137"/>
      <c r="EF318" s="76"/>
    </row>
    <row r="319" spans="2:136" x14ac:dyDescent="0.2">
      <c r="B319" s="142"/>
      <c r="C319" s="142"/>
      <c r="D319" s="142"/>
      <c r="E319" s="142"/>
      <c r="F319" s="142"/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T319" s="76"/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76"/>
      <c r="AI319" s="76"/>
      <c r="AJ319" s="76"/>
      <c r="AK319" s="76"/>
      <c r="AL319" s="76"/>
      <c r="AM319" s="76"/>
      <c r="AN319" s="76"/>
      <c r="AO319" s="76"/>
      <c r="AP319" s="76"/>
      <c r="AQ319" s="76"/>
      <c r="AR319" s="76"/>
      <c r="AS319" s="76"/>
      <c r="AT319" s="76"/>
      <c r="AU319" s="76"/>
      <c r="AV319" s="76"/>
      <c r="AW319" s="76"/>
      <c r="AX319" s="76"/>
      <c r="AY319" s="76"/>
      <c r="AZ319" s="76"/>
      <c r="BA319" s="76"/>
      <c r="BB319" s="76"/>
      <c r="BC319" s="76"/>
      <c r="BD319" s="76"/>
      <c r="BE319" s="76"/>
      <c r="BF319" s="76"/>
      <c r="BG319" s="76"/>
      <c r="BH319" s="76"/>
      <c r="BI319" s="76"/>
      <c r="BJ319" s="76"/>
      <c r="BK319" s="76"/>
      <c r="BL319" s="76"/>
      <c r="BM319" s="76"/>
      <c r="BN319" s="76"/>
      <c r="BO319" s="76"/>
      <c r="BP319" s="76"/>
      <c r="BQ319" s="76"/>
      <c r="BR319" s="76"/>
      <c r="BS319" s="76"/>
      <c r="BU319" s="76"/>
      <c r="BW319" s="76"/>
      <c r="BX319" s="76"/>
      <c r="BY319" s="76"/>
      <c r="BZ319" s="76"/>
      <c r="CA319" s="76"/>
      <c r="CB319" s="76"/>
      <c r="CC319" s="76"/>
      <c r="CD319" s="76"/>
      <c r="CE319" s="76"/>
      <c r="CF319" s="76"/>
      <c r="CG319" s="76"/>
      <c r="CH319" s="76"/>
      <c r="CI319" s="76"/>
      <c r="CJ319" s="76"/>
      <c r="CK319" s="76"/>
      <c r="CL319" s="76"/>
      <c r="CM319" s="76"/>
      <c r="CN319" s="76"/>
      <c r="CO319" s="76"/>
      <c r="CP319" s="76"/>
      <c r="CQ319" s="76"/>
      <c r="CR319" s="76"/>
      <c r="CS319" s="76"/>
      <c r="CT319" s="76"/>
      <c r="CU319" s="76"/>
      <c r="CV319" s="76"/>
      <c r="CW319" s="76"/>
      <c r="CX319" s="76"/>
      <c r="CY319" s="76"/>
      <c r="CZ319" s="76"/>
      <c r="DA319" s="76"/>
      <c r="DB319" s="76"/>
      <c r="DC319" s="76"/>
      <c r="DD319" s="76"/>
      <c r="DE319" s="76"/>
      <c r="DF319" s="76"/>
      <c r="DG319" s="76"/>
      <c r="DH319" s="76"/>
      <c r="DI319" s="76"/>
      <c r="DJ319" s="76"/>
      <c r="DK319" s="76"/>
      <c r="DL319" s="76"/>
      <c r="DM319" s="76"/>
      <c r="DN319" s="76"/>
      <c r="DO319" s="77"/>
      <c r="DP319" s="77"/>
      <c r="DQ319" s="77"/>
      <c r="DR319" s="77"/>
      <c r="DS319" s="77"/>
      <c r="DT319" s="77"/>
      <c r="DU319" s="77"/>
      <c r="DV319" s="77"/>
      <c r="DW319" s="77"/>
      <c r="DX319" s="76"/>
      <c r="DY319" s="137"/>
      <c r="DZ319" s="76"/>
      <c r="EA319" s="137"/>
      <c r="EB319" s="76"/>
      <c r="EC319" s="137"/>
      <c r="ED319" s="76"/>
      <c r="EE319" s="137"/>
      <c r="EF319" s="76"/>
    </row>
    <row r="320" spans="2:136" x14ac:dyDescent="0.2">
      <c r="B320" s="142"/>
      <c r="C320" s="142"/>
      <c r="D320" s="142"/>
      <c r="E320" s="142"/>
      <c r="F320" s="142"/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T320" s="76"/>
      <c r="U320" s="76"/>
      <c r="V320" s="76"/>
      <c r="W320" s="76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76"/>
      <c r="AI320" s="76"/>
      <c r="AJ320" s="76"/>
      <c r="AK320" s="76"/>
      <c r="AL320" s="76"/>
      <c r="AM320" s="76"/>
      <c r="AN320" s="76"/>
      <c r="AO320" s="76"/>
      <c r="AP320" s="76"/>
      <c r="AQ320" s="76"/>
      <c r="AR320" s="76"/>
      <c r="AS320" s="76"/>
      <c r="AT320" s="76"/>
      <c r="AU320" s="76"/>
      <c r="AV320" s="76"/>
      <c r="AW320" s="76"/>
      <c r="AX320" s="76"/>
      <c r="AY320" s="76"/>
      <c r="AZ320" s="76"/>
      <c r="BA320" s="76"/>
      <c r="BB320" s="76"/>
      <c r="BC320" s="76"/>
      <c r="BD320" s="76"/>
      <c r="BE320" s="76"/>
      <c r="BF320" s="76"/>
      <c r="BG320" s="76"/>
      <c r="BH320" s="76"/>
      <c r="BI320" s="76"/>
      <c r="BJ320" s="76"/>
      <c r="BK320" s="76"/>
      <c r="BL320" s="76"/>
      <c r="BM320" s="76"/>
      <c r="BN320" s="76"/>
      <c r="BO320" s="76"/>
      <c r="BP320" s="76"/>
      <c r="BQ320" s="76"/>
      <c r="BR320" s="76"/>
      <c r="BS320" s="76"/>
      <c r="BU320" s="76"/>
      <c r="BW320" s="76"/>
      <c r="BX320" s="76"/>
      <c r="BY320" s="76"/>
      <c r="BZ320" s="76"/>
      <c r="CA320" s="76"/>
      <c r="CB320" s="76"/>
      <c r="CC320" s="76"/>
      <c r="CD320" s="76"/>
      <c r="CE320" s="76"/>
      <c r="CF320" s="76"/>
      <c r="CG320" s="76"/>
      <c r="CH320" s="76"/>
      <c r="CI320" s="76"/>
      <c r="CJ320" s="76"/>
      <c r="CK320" s="76"/>
      <c r="CL320" s="76"/>
      <c r="CM320" s="76"/>
      <c r="CN320" s="76"/>
      <c r="CO320" s="76"/>
      <c r="CP320" s="76"/>
      <c r="CQ320" s="76"/>
      <c r="CR320" s="76"/>
      <c r="CS320" s="76"/>
      <c r="CT320" s="76"/>
      <c r="CU320" s="76"/>
      <c r="CV320" s="76"/>
      <c r="CW320" s="76"/>
      <c r="CX320" s="76"/>
      <c r="CY320" s="76"/>
      <c r="CZ320" s="76"/>
      <c r="DA320" s="76"/>
      <c r="DB320" s="76"/>
      <c r="DC320" s="76"/>
      <c r="DD320" s="76"/>
      <c r="DE320" s="76"/>
      <c r="DF320" s="76"/>
      <c r="DG320" s="76"/>
      <c r="DH320" s="76"/>
      <c r="DI320" s="76"/>
      <c r="DJ320" s="76"/>
      <c r="DK320" s="76"/>
      <c r="DL320" s="76"/>
      <c r="DM320" s="76"/>
      <c r="DN320" s="76"/>
      <c r="DO320" s="77"/>
      <c r="DP320" s="77"/>
      <c r="DQ320" s="77"/>
      <c r="DR320" s="77"/>
      <c r="DS320" s="77"/>
      <c r="DT320" s="77"/>
      <c r="DU320" s="77"/>
      <c r="DV320" s="77"/>
      <c r="DW320" s="77"/>
      <c r="DX320" s="76"/>
      <c r="DY320" s="137"/>
      <c r="DZ320" s="76"/>
      <c r="EA320" s="137"/>
      <c r="EB320" s="76"/>
      <c r="EC320" s="137"/>
      <c r="ED320" s="76"/>
      <c r="EE320" s="137"/>
      <c r="EF320" s="76"/>
    </row>
    <row r="321" spans="2:136" x14ac:dyDescent="0.2">
      <c r="B321" s="142"/>
      <c r="C321" s="142"/>
      <c r="D321" s="142"/>
      <c r="E321" s="142"/>
      <c r="F321" s="142"/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T321" s="76"/>
      <c r="U321" s="76"/>
      <c r="V321" s="76"/>
      <c r="W321" s="76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76"/>
      <c r="AI321" s="76"/>
      <c r="AJ321" s="76"/>
      <c r="AK321" s="76"/>
      <c r="AL321" s="76"/>
      <c r="AM321" s="76"/>
      <c r="AN321" s="76"/>
      <c r="AO321" s="76"/>
      <c r="AP321" s="76"/>
      <c r="AQ321" s="76"/>
      <c r="AR321" s="76"/>
      <c r="AS321" s="76"/>
      <c r="AT321" s="76"/>
      <c r="AU321" s="76"/>
      <c r="AV321" s="76"/>
      <c r="AW321" s="76"/>
      <c r="AX321" s="76"/>
      <c r="AY321" s="76"/>
      <c r="AZ321" s="76"/>
      <c r="BA321" s="76"/>
      <c r="BB321" s="76"/>
      <c r="BC321" s="76"/>
      <c r="BD321" s="76"/>
      <c r="BE321" s="76"/>
      <c r="BF321" s="76"/>
      <c r="BG321" s="76"/>
      <c r="BH321" s="76"/>
      <c r="BI321" s="76"/>
      <c r="BJ321" s="76"/>
      <c r="BK321" s="76"/>
      <c r="BL321" s="76"/>
      <c r="BM321" s="76"/>
      <c r="BN321" s="76"/>
      <c r="BO321" s="76"/>
      <c r="BP321" s="76"/>
      <c r="BQ321" s="76"/>
      <c r="BR321" s="76"/>
      <c r="BS321" s="76"/>
      <c r="BU321" s="76"/>
      <c r="BW321" s="76"/>
      <c r="BX321" s="76"/>
      <c r="BY321" s="76"/>
      <c r="BZ321" s="76"/>
      <c r="CA321" s="76"/>
      <c r="CB321" s="76"/>
      <c r="CC321" s="76"/>
      <c r="CD321" s="76"/>
      <c r="CE321" s="76"/>
      <c r="CF321" s="76"/>
      <c r="CG321" s="76"/>
      <c r="CH321" s="76"/>
      <c r="CI321" s="76"/>
      <c r="CJ321" s="76"/>
      <c r="CK321" s="76"/>
      <c r="CL321" s="76"/>
      <c r="CM321" s="76"/>
      <c r="CN321" s="76"/>
      <c r="CO321" s="76"/>
      <c r="CP321" s="76"/>
      <c r="CQ321" s="76"/>
      <c r="CR321" s="76"/>
      <c r="CS321" s="76"/>
      <c r="CT321" s="76"/>
      <c r="CU321" s="76"/>
      <c r="CV321" s="76"/>
      <c r="CW321" s="76"/>
      <c r="CX321" s="76"/>
      <c r="CY321" s="76"/>
      <c r="CZ321" s="76"/>
      <c r="DA321" s="76"/>
      <c r="DB321" s="76"/>
      <c r="DC321" s="76"/>
      <c r="DD321" s="76"/>
      <c r="DE321" s="76"/>
      <c r="DF321" s="76"/>
      <c r="DG321" s="76"/>
      <c r="DH321" s="76"/>
      <c r="DI321" s="76"/>
      <c r="DJ321" s="76"/>
      <c r="DK321" s="76"/>
      <c r="DL321" s="76"/>
      <c r="DM321" s="76"/>
      <c r="DN321" s="76"/>
      <c r="DO321" s="77"/>
      <c r="DP321" s="77"/>
      <c r="DQ321" s="77"/>
      <c r="DR321" s="77"/>
      <c r="DS321" s="77"/>
      <c r="DT321" s="77"/>
      <c r="DU321" s="77"/>
      <c r="DV321" s="77"/>
      <c r="DW321" s="77"/>
      <c r="DX321" s="76"/>
      <c r="DY321" s="137"/>
      <c r="DZ321" s="76"/>
      <c r="EA321" s="137"/>
      <c r="EB321" s="76"/>
      <c r="EC321" s="137"/>
      <c r="ED321" s="76"/>
      <c r="EE321" s="137"/>
      <c r="EF321" s="76"/>
    </row>
    <row r="322" spans="2:136" x14ac:dyDescent="0.2">
      <c r="B322" s="142"/>
      <c r="C322" s="142"/>
      <c r="D322" s="142"/>
      <c r="E322" s="142"/>
      <c r="F322" s="142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T322" s="76"/>
      <c r="U322" s="76"/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76"/>
      <c r="AI322" s="76"/>
      <c r="AJ322" s="76"/>
      <c r="AK322" s="76"/>
      <c r="AL322" s="76"/>
      <c r="AM322" s="76"/>
      <c r="AN322" s="76"/>
      <c r="AO322" s="76"/>
      <c r="AP322" s="76"/>
      <c r="AQ322" s="76"/>
      <c r="AR322" s="76"/>
      <c r="AS322" s="76"/>
      <c r="AT322" s="76"/>
      <c r="AU322" s="76"/>
      <c r="AV322" s="76"/>
      <c r="AW322" s="76"/>
      <c r="AX322" s="76"/>
      <c r="AY322" s="76"/>
      <c r="AZ322" s="76"/>
      <c r="BA322" s="76"/>
      <c r="BB322" s="76"/>
      <c r="BC322" s="76"/>
      <c r="BD322" s="76"/>
      <c r="BE322" s="76"/>
      <c r="BF322" s="76"/>
      <c r="BG322" s="76"/>
      <c r="BH322" s="76"/>
      <c r="BI322" s="76"/>
      <c r="BJ322" s="76"/>
      <c r="BK322" s="76"/>
      <c r="BL322" s="76"/>
      <c r="BM322" s="76"/>
      <c r="BN322" s="76"/>
      <c r="BO322" s="76"/>
      <c r="BP322" s="76"/>
      <c r="BQ322" s="76"/>
      <c r="BR322" s="76"/>
      <c r="BS322" s="76"/>
      <c r="BU322" s="76"/>
      <c r="BW322" s="76"/>
      <c r="BX322" s="76"/>
      <c r="BY322" s="76"/>
      <c r="BZ322" s="76"/>
      <c r="CA322" s="76"/>
      <c r="CB322" s="76"/>
      <c r="CC322" s="76"/>
      <c r="CD322" s="76"/>
      <c r="CE322" s="76"/>
      <c r="CF322" s="76"/>
      <c r="CG322" s="76"/>
      <c r="CH322" s="76"/>
      <c r="CI322" s="76"/>
      <c r="CJ322" s="76"/>
      <c r="CK322" s="76"/>
      <c r="CL322" s="76"/>
      <c r="CM322" s="76"/>
      <c r="CN322" s="76"/>
      <c r="CO322" s="76"/>
      <c r="CP322" s="76"/>
      <c r="CQ322" s="76"/>
      <c r="CR322" s="76"/>
      <c r="CS322" s="76"/>
      <c r="CT322" s="76"/>
      <c r="CU322" s="76"/>
      <c r="CV322" s="76"/>
      <c r="CW322" s="76"/>
      <c r="CX322" s="76"/>
      <c r="CY322" s="76"/>
      <c r="CZ322" s="76"/>
      <c r="DA322" s="76"/>
      <c r="DB322" s="76"/>
      <c r="DC322" s="76"/>
      <c r="DD322" s="76"/>
      <c r="DE322" s="76"/>
      <c r="DF322" s="76"/>
      <c r="DG322" s="76"/>
      <c r="DH322" s="76"/>
      <c r="DI322" s="76"/>
      <c r="DJ322" s="76"/>
      <c r="DK322" s="76"/>
      <c r="DL322" s="76"/>
      <c r="DM322" s="76"/>
      <c r="DN322" s="76"/>
      <c r="DO322" s="77"/>
      <c r="DP322" s="77"/>
      <c r="DQ322" s="77"/>
      <c r="DR322" s="77"/>
      <c r="DS322" s="77"/>
      <c r="DT322" s="77"/>
      <c r="DU322" s="77"/>
      <c r="DV322" s="77"/>
      <c r="DW322" s="77"/>
      <c r="DX322" s="76"/>
      <c r="DY322" s="137"/>
      <c r="DZ322" s="76"/>
      <c r="EA322" s="137"/>
      <c r="EB322" s="76"/>
      <c r="EC322" s="137"/>
      <c r="ED322" s="76"/>
      <c r="EE322" s="137"/>
      <c r="EF322" s="76"/>
    </row>
    <row r="323" spans="2:136" x14ac:dyDescent="0.2">
      <c r="B323" s="142"/>
      <c r="C323" s="142"/>
      <c r="D323" s="142"/>
      <c r="E323" s="142"/>
      <c r="F323" s="142"/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T323" s="76"/>
      <c r="U323" s="76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76"/>
      <c r="AI323" s="76"/>
      <c r="AJ323" s="76"/>
      <c r="AK323" s="76"/>
      <c r="AL323" s="76"/>
      <c r="AM323" s="76"/>
      <c r="AN323" s="76"/>
      <c r="AO323" s="76"/>
      <c r="AP323" s="76"/>
      <c r="AQ323" s="76"/>
      <c r="AR323" s="76"/>
      <c r="AS323" s="76"/>
      <c r="AT323" s="76"/>
      <c r="AU323" s="76"/>
      <c r="AV323" s="76"/>
      <c r="AW323" s="76"/>
      <c r="AX323" s="76"/>
      <c r="AY323" s="76"/>
      <c r="AZ323" s="76"/>
      <c r="BA323" s="76"/>
      <c r="BB323" s="76"/>
      <c r="BC323" s="76"/>
      <c r="BD323" s="76"/>
      <c r="BE323" s="76"/>
      <c r="BF323" s="76"/>
      <c r="BG323" s="76"/>
      <c r="BH323" s="76"/>
      <c r="BI323" s="76"/>
      <c r="BJ323" s="76"/>
      <c r="BK323" s="76"/>
      <c r="BL323" s="76"/>
      <c r="BM323" s="76"/>
      <c r="BN323" s="76"/>
      <c r="BO323" s="76"/>
      <c r="BP323" s="76"/>
      <c r="BQ323" s="76"/>
      <c r="BR323" s="76"/>
      <c r="BS323" s="76"/>
      <c r="BU323" s="76"/>
      <c r="BW323" s="76"/>
      <c r="BX323" s="76"/>
      <c r="BY323" s="76"/>
      <c r="BZ323" s="76"/>
      <c r="CA323" s="76"/>
      <c r="CB323" s="76"/>
      <c r="CC323" s="76"/>
      <c r="CD323" s="76"/>
      <c r="CE323" s="76"/>
      <c r="CF323" s="76"/>
      <c r="CG323" s="76"/>
      <c r="CH323" s="76"/>
      <c r="CI323" s="76"/>
      <c r="CJ323" s="76"/>
      <c r="CK323" s="76"/>
      <c r="CL323" s="76"/>
      <c r="CM323" s="76"/>
      <c r="CN323" s="76"/>
      <c r="CO323" s="76"/>
      <c r="CP323" s="76"/>
      <c r="CQ323" s="76"/>
      <c r="CR323" s="76"/>
      <c r="CS323" s="76"/>
      <c r="CT323" s="76"/>
      <c r="CU323" s="76"/>
      <c r="CV323" s="76"/>
      <c r="CW323" s="76"/>
      <c r="CX323" s="76"/>
      <c r="CY323" s="76"/>
      <c r="CZ323" s="76"/>
      <c r="DA323" s="76"/>
      <c r="DB323" s="76"/>
      <c r="DC323" s="76"/>
      <c r="DD323" s="76"/>
      <c r="DE323" s="76"/>
      <c r="DF323" s="76"/>
      <c r="DG323" s="76"/>
      <c r="DH323" s="76"/>
      <c r="DI323" s="76"/>
      <c r="DJ323" s="76"/>
      <c r="DK323" s="76"/>
      <c r="DL323" s="76"/>
      <c r="DM323" s="76"/>
      <c r="DN323" s="76"/>
      <c r="DO323" s="77"/>
      <c r="DP323" s="77"/>
      <c r="DQ323" s="77"/>
      <c r="DR323" s="77"/>
      <c r="DS323" s="77"/>
      <c r="DT323" s="77"/>
      <c r="DU323" s="77"/>
      <c r="DV323" s="77"/>
      <c r="DW323" s="77"/>
      <c r="DX323" s="76"/>
      <c r="DY323" s="137"/>
      <c r="DZ323" s="76"/>
      <c r="EA323" s="137"/>
      <c r="EB323" s="76"/>
      <c r="EC323" s="137"/>
      <c r="ED323" s="76"/>
      <c r="EE323" s="137"/>
      <c r="EF323" s="76"/>
    </row>
    <row r="324" spans="2:136" x14ac:dyDescent="0.2">
      <c r="B324" s="142"/>
      <c r="C324" s="142"/>
      <c r="D324" s="142"/>
      <c r="E324" s="142"/>
      <c r="F324" s="142"/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76"/>
      <c r="AI324" s="76"/>
      <c r="AJ324" s="76"/>
      <c r="AK324" s="76"/>
      <c r="AL324" s="76"/>
      <c r="AM324" s="76"/>
      <c r="AN324" s="76"/>
      <c r="AO324" s="76"/>
      <c r="AP324" s="76"/>
      <c r="AQ324" s="76"/>
      <c r="AR324" s="76"/>
      <c r="AS324" s="76"/>
      <c r="AT324" s="76"/>
      <c r="AU324" s="76"/>
      <c r="AV324" s="76"/>
      <c r="AW324" s="76"/>
      <c r="AX324" s="76"/>
      <c r="AY324" s="76"/>
      <c r="AZ324" s="76"/>
      <c r="BA324" s="76"/>
      <c r="BB324" s="76"/>
      <c r="BC324" s="76"/>
      <c r="BD324" s="76"/>
      <c r="BE324" s="76"/>
      <c r="BF324" s="76"/>
      <c r="BG324" s="76"/>
      <c r="BH324" s="76"/>
      <c r="BI324" s="76"/>
      <c r="BJ324" s="76"/>
      <c r="BK324" s="76"/>
      <c r="BL324" s="76"/>
      <c r="BM324" s="76"/>
      <c r="BN324" s="76"/>
      <c r="BO324" s="76"/>
      <c r="BP324" s="76"/>
      <c r="BQ324" s="76"/>
      <c r="BR324" s="76"/>
      <c r="BS324" s="76"/>
      <c r="BU324" s="76"/>
      <c r="BW324" s="76"/>
      <c r="BX324" s="76"/>
      <c r="BY324" s="76"/>
      <c r="BZ324" s="76"/>
      <c r="CA324" s="76"/>
      <c r="CB324" s="76"/>
      <c r="CC324" s="76"/>
      <c r="CD324" s="76"/>
      <c r="CE324" s="76"/>
      <c r="CF324" s="76"/>
      <c r="CG324" s="76"/>
      <c r="CH324" s="76"/>
      <c r="CI324" s="76"/>
      <c r="CJ324" s="76"/>
      <c r="CK324" s="76"/>
      <c r="CL324" s="76"/>
      <c r="CM324" s="76"/>
      <c r="CN324" s="76"/>
      <c r="CO324" s="76"/>
      <c r="CP324" s="76"/>
      <c r="CQ324" s="76"/>
      <c r="CR324" s="76"/>
      <c r="CS324" s="76"/>
      <c r="CT324" s="76"/>
      <c r="CU324" s="76"/>
      <c r="CV324" s="76"/>
      <c r="CW324" s="76"/>
      <c r="CX324" s="76"/>
      <c r="CY324" s="76"/>
      <c r="CZ324" s="76"/>
      <c r="DA324" s="76"/>
      <c r="DB324" s="76"/>
      <c r="DC324" s="76"/>
      <c r="DD324" s="76"/>
      <c r="DE324" s="76"/>
      <c r="DF324" s="76"/>
      <c r="DG324" s="76"/>
      <c r="DH324" s="76"/>
      <c r="DI324" s="76"/>
      <c r="DJ324" s="76"/>
      <c r="DK324" s="76"/>
      <c r="DL324" s="76"/>
      <c r="DM324" s="76"/>
      <c r="DN324" s="76"/>
      <c r="DO324" s="77"/>
      <c r="DP324" s="77"/>
      <c r="DQ324" s="77"/>
      <c r="DR324" s="77"/>
      <c r="DS324" s="77"/>
      <c r="DT324" s="77"/>
      <c r="DU324" s="77"/>
      <c r="DV324" s="77"/>
      <c r="DW324" s="77"/>
      <c r="DX324" s="76"/>
      <c r="DY324" s="137"/>
      <c r="DZ324" s="76"/>
      <c r="EA324" s="137"/>
      <c r="EB324" s="76"/>
      <c r="EC324" s="137"/>
      <c r="ED324" s="76"/>
      <c r="EE324" s="137"/>
      <c r="EF324" s="76"/>
    </row>
    <row r="325" spans="2:136" x14ac:dyDescent="0.2">
      <c r="B325" s="142"/>
      <c r="C325" s="142"/>
      <c r="D325" s="142"/>
      <c r="E325" s="142"/>
      <c r="F325" s="142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T325" s="76"/>
      <c r="U325" s="76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76"/>
      <c r="AI325" s="76"/>
      <c r="AJ325" s="76"/>
      <c r="AK325" s="76"/>
      <c r="AL325" s="76"/>
      <c r="AM325" s="76"/>
      <c r="AN325" s="76"/>
      <c r="AO325" s="76"/>
      <c r="AP325" s="76"/>
      <c r="AQ325" s="76"/>
      <c r="AR325" s="76"/>
      <c r="AS325" s="76"/>
      <c r="AT325" s="76"/>
      <c r="AU325" s="76"/>
      <c r="AV325" s="76"/>
      <c r="AW325" s="76"/>
      <c r="AX325" s="76"/>
      <c r="AY325" s="76"/>
      <c r="AZ325" s="76"/>
      <c r="BA325" s="76"/>
      <c r="BB325" s="76"/>
      <c r="BC325" s="76"/>
      <c r="BD325" s="76"/>
      <c r="BE325" s="76"/>
      <c r="BF325" s="76"/>
      <c r="BG325" s="76"/>
      <c r="BH325" s="76"/>
      <c r="BI325" s="76"/>
      <c r="BJ325" s="76"/>
      <c r="BK325" s="76"/>
      <c r="BL325" s="76"/>
      <c r="BM325" s="76"/>
      <c r="BN325" s="76"/>
      <c r="BO325" s="76"/>
      <c r="BP325" s="76"/>
      <c r="BQ325" s="76"/>
      <c r="BR325" s="76"/>
      <c r="BS325" s="76"/>
      <c r="BU325" s="76"/>
      <c r="BW325" s="76"/>
      <c r="BX325" s="76"/>
      <c r="BY325" s="76"/>
      <c r="BZ325" s="76"/>
      <c r="CA325" s="76"/>
      <c r="CB325" s="76"/>
      <c r="CC325" s="76"/>
      <c r="CD325" s="76"/>
      <c r="CE325" s="76"/>
      <c r="CF325" s="76"/>
      <c r="CG325" s="76"/>
      <c r="CH325" s="76"/>
      <c r="CI325" s="76"/>
      <c r="CJ325" s="76"/>
      <c r="CK325" s="76"/>
      <c r="CL325" s="76"/>
      <c r="CM325" s="76"/>
      <c r="CN325" s="76"/>
      <c r="CO325" s="76"/>
      <c r="CP325" s="76"/>
      <c r="CQ325" s="76"/>
      <c r="CR325" s="76"/>
      <c r="CS325" s="76"/>
      <c r="CT325" s="76"/>
      <c r="CU325" s="76"/>
      <c r="CV325" s="76"/>
      <c r="CW325" s="76"/>
      <c r="CX325" s="76"/>
      <c r="CY325" s="76"/>
      <c r="CZ325" s="76"/>
      <c r="DA325" s="76"/>
      <c r="DB325" s="76"/>
      <c r="DC325" s="76"/>
      <c r="DD325" s="76"/>
      <c r="DE325" s="76"/>
      <c r="DF325" s="76"/>
      <c r="DG325" s="76"/>
      <c r="DH325" s="76"/>
      <c r="DI325" s="76"/>
      <c r="DJ325" s="76"/>
      <c r="DK325" s="76"/>
      <c r="DL325" s="76"/>
      <c r="DM325" s="76"/>
      <c r="DN325" s="76"/>
      <c r="DO325" s="77"/>
      <c r="DP325" s="77"/>
      <c r="DQ325" s="77"/>
      <c r="DR325" s="77"/>
      <c r="DS325" s="77"/>
      <c r="DT325" s="77"/>
      <c r="DU325" s="77"/>
      <c r="DV325" s="77"/>
      <c r="DW325" s="77"/>
      <c r="DX325" s="76"/>
      <c r="DY325" s="137"/>
      <c r="DZ325" s="76"/>
      <c r="EA325" s="137"/>
      <c r="EB325" s="76"/>
      <c r="EC325" s="137"/>
      <c r="ED325" s="76"/>
      <c r="EE325" s="137"/>
      <c r="EF325" s="76"/>
    </row>
    <row r="326" spans="2:136" x14ac:dyDescent="0.2">
      <c r="B326" s="142"/>
      <c r="C326" s="142"/>
      <c r="D326" s="142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T326" s="76"/>
      <c r="U326" s="76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76"/>
      <c r="AI326" s="76"/>
      <c r="AJ326" s="76"/>
      <c r="AK326" s="76"/>
      <c r="AL326" s="76"/>
      <c r="AM326" s="76"/>
      <c r="AN326" s="76"/>
      <c r="AO326" s="76"/>
      <c r="AP326" s="76"/>
      <c r="AQ326" s="76"/>
      <c r="AR326" s="76"/>
      <c r="AS326" s="76"/>
      <c r="AT326" s="76"/>
      <c r="AU326" s="76"/>
      <c r="AV326" s="76"/>
      <c r="AW326" s="76"/>
      <c r="AX326" s="76"/>
      <c r="AY326" s="76"/>
      <c r="AZ326" s="76"/>
      <c r="BA326" s="76"/>
      <c r="BB326" s="76"/>
      <c r="BC326" s="76"/>
      <c r="BD326" s="76"/>
      <c r="BE326" s="76"/>
      <c r="BF326" s="76"/>
      <c r="BG326" s="76"/>
      <c r="BH326" s="76"/>
      <c r="BI326" s="76"/>
      <c r="BJ326" s="76"/>
      <c r="BK326" s="76"/>
      <c r="BL326" s="76"/>
      <c r="BM326" s="76"/>
      <c r="BN326" s="76"/>
      <c r="BO326" s="76"/>
      <c r="BP326" s="76"/>
      <c r="BQ326" s="76"/>
      <c r="BR326" s="76"/>
      <c r="BS326" s="76"/>
      <c r="BU326" s="76"/>
      <c r="BW326" s="76"/>
      <c r="BX326" s="76"/>
      <c r="BY326" s="76"/>
      <c r="BZ326" s="76"/>
      <c r="CA326" s="76"/>
      <c r="CB326" s="76"/>
      <c r="CC326" s="76"/>
      <c r="CD326" s="76"/>
      <c r="CE326" s="76"/>
      <c r="CF326" s="76"/>
      <c r="CG326" s="76"/>
      <c r="CH326" s="76"/>
      <c r="CI326" s="76"/>
      <c r="CJ326" s="76"/>
      <c r="CK326" s="76"/>
      <c r="CL326" s="76"/>
      <c r="CM326" s="76"/>
      <c r="CN326" s="76"/>
      <c r="CO326" s="76"/>
      <c r="CP326" s="76"/>
      <c r="CQ326" s="76"/>
      <c r="CR326" s="76"/>
      <c r="CS326" s="76"/>
      <c r="CT326" s="76"/>
      <c r="CU326" s="76"/>
      <c r="CV326" s="76"/>
      <c r="CW326" s="76"/>
      <c r="CX326" s="76"/>
      <c r="CY326" s="76"/>
      <c r="CZ326" s="76"/>
      <c r="DA326" s="76"/>
      <c r="DB326" s="76"/>
      <c r="DC326" s="76"/>
      <c r="DD326" s="76"/>
      <c r="DE326" s="76"/>
      <c r="DF326" s="76"/>
      <c r="DG326" s="76"/>
      <c r="DH326" s="76"/>
      <c r="DI326" s="76"/>
      <c r="DJ326" s="76"/>
      <c r="DK326" s="76"/>
      <c r="DL326" s="76"/>
      <c r="DM326" s="76"/>
      <c r="DN326" s="76"/>
      <c r="DO326" s="77"/>
      <c r="DP326" s="77"/>
      <c r="DQ326" s="77"/>
      <c r="DR326" s="77"/>
      <c r="DS326" s="77"/>
      <c r="DT326" s="77"/>
      <c r="DU326" s="77"/>
      <c r="DV326" s="77"/>
      <c r="DW326" s="77"/>
      <c r="DX326" s="76"/>
      <c r="DY326" s="137"/>
      <c r="DZ326" s="76"/>
      <c r="EA326" s="137"/>
      <c r="EB326" s="76"/>
      <c r="EC326" s="137"/>
      <c r="ED326" s="76"/>
      <c r="EE326" s="137"/>
      <c r="EF326" s="76"/>
    </row>
    <row r="327" spans="2:136" x14ac:dyDescent="0.2">
      <c r="B327" s="142"/>
      <c r="C327" s="142"/>
      <c r="D327" s="142"/>
      <c r="E327" s="142"/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T327" s="76"/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76"/>
      <c r="AI327" s="76"/>
      <c r="AJ327" s="76"/>
      <c r="AK327" s="76"/>
      <c r="AL327" s="76"/>
      <c r="AM327" s="76"/>
      <c r="AN327" s="76"/>
      <c r="AO327" s="76"/>
      <c r="AP327" s="76"/>
      <c r="AQ327" s="76"/>
      <c r="AR327" s="76"/>
      <c r="AS327" s="76"/>
      <c r="AT327" s="76"/>
      <c r="AU327" s="76"/>
      <c r="AV327" s="76"/>
      <c r="AW327" s="76"/>
      <c r="AX327" s="76"/>
      <c r="AY327" s="76"/>
      <c r="AZ327" s="76"/>
      <c r="BA327" s="76"/>
      <c r="BB327" s="76"/>
      <c r="BC327" s="76"/>
      <c r="BD327" s="76"/>
      <c r="BE327" s="76"/>
      <c r="BF327" s="76"/>
      <c r="BG327" s="76"/>
      <c r="BH327" s="76"/>
      <c r="BI327" s="76"/>
      <c r="BJ327" s="76"/>
      <c r="BK327" s="76"/>
      <c r="BL327" s="76"/>
      <c r="BM327" s="76"/>
      <c r="BN327" s="76"/>
      <c r="BO327" s="76"/>
      <c r="BP327" s="76"/>
      <c r="BQ327" s="76"/>
      <c r="BR327" s="76"/>
      <c r="BS327" s="76"/>
      <c r="BU327" s="76"/>
      <c r="BW327" s="76"/>
      <c r="BX327" s="76"/>
      <c r="BY327" s="76"/>
      <c r="BZ327" s="76"/>
      <c r="CA327" s="76"/>
      <c r="CB327" s="76"/>
      <c r="CC327" s="76"/>
      <c r="CD327" s="76"/>
      <c r="CE327" s="76"/>
      <c r="CF327" s="76"/>
      <c r="CG327" s="76"/>
      <c r="CH327" s="76"/>
      <c r="CI327" s="76"/>
      <c r="CJ327" s="76"/>
      <c r="CK327" s="76"/>
      <c r="CL327" s="76"/>
      <c r="CM327" s="76"/>
      <c r="CN327" s="76"/>
      <c r="CO327" s="76"/>
      <c r="CP327" s="76"/>
      <c r="CQ327" s="76"/>
      <c r="CR327" s="76"/>
      <c r="CS327" s="76"/>
      <c r="CT327" s="76"/>
      <c r="CU327" s="76"/>
      <c r="CV327" s="76"/>
      <c r="CW327" s="76"/>
      <c r="CX327" s="76"/>
      <c r="CY327" s="76"/>
      <c r="CZ327" s="76"/>
      <c r="DA327" s="76"/>
      <c r="DB327" s="76"/>
      <c r="DC327" s="76"/>
      <c r="DD327" s="76"/>
      <c r="DE327" s="76"/>
      <c r="DF327" s="76"/>
      <c r="DG327" s="76"/>
      <c r="DH327" s="76"/>
      <c r="DI327" s="76"/>
      <c r="DJ327" s="76"/>
      <c r="DK327" s="76"/>
      <c r="DL327" s="76"/>
      <c r="DM327" s="76"/>
      <c r="DN327" s="76"/>
      <c r="DO327" s="77"/>
      <c r="DP327" s="77"/>
      <c r="DQ327" s="77"/>
      <c r="DR327" s="77"/>
      <c r="DS327" s="77"/>
      <c r="DT327" s="77"/>
      <c r="DU327" s="77"/>
      <c r="DV327" s="77"/>
      <c r="DW327" s="77"/>
      <c r="DX327" s="76"/>
      <c r="DY327" s="137"/>
      <c r="DZ327" s="76"/>
      <c r="EA327" s="137"/>
      <c r="EB327" s="76"/>
      <c r="EC327" s="137"/>
      <c r="ED327" s="76"/>
      <c r="EE327" s="137"/>
      <c r="EF327" s="76"/>
    </row>
    <row r="328" spans="2:136" x14ac:dyDescent="0.2">
      <c r="B328" s="142"/>
      <c r="C328" s="142"/>
      <c r="D328" s="142"/>
      <c r="E328" s="142"/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T328" s="76"/>
      <c r="U328" s="76"/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76"/>
      <c r="AI328" s="76"/>
      <c r="AJ328" s="76"/>
      <c r="AK328" s="76"/>
      <c r="AL328" s="76"/>
      <c r="AM328" s="76"/>
      <c r="AN328" s="76"/>
      <c r="AO328" s="76"/>
      <c r="AP328" s="76"/>
      <c r="AQ328" s="76"/>
      <c r="AR328" s="76"/>
      <c r="AS328" s="76"/>
      <c r="AT328" s="76"/>
      <c r="AU328" s="76"/>
      <c r="AV328" s="76"/>
      <c r="AW328" s="76"/>
      <c r="AX328" s="76"/>
      <c r="AY328" s="76"/>
      <c r="AZ328" s="76"/>
      <c r="BA328" s="76"/>
      <c r="BB328" s="76"/>
      <c r="BC328" s="76"/>
      <c r="BD328" s="76"/>
      <c r="BE328" s="76"/>
      <c r="BF328" s="76"/>
      <c r="BG328" s="76"/>
      <c r="BH328" s="76"/>
      <c r="BI328" s="76"/>
      <c r="BJ328" s="76"/>
      <c r="BK328" s="76"/>
      <c r="BL328" s="76"/>
      <c r="BM328" s="76"/>
      <c r="BN328" s="76"/>
      <c r="BO328" s="76"/>
      <c r="BP328" s="76"/>
      <c r="BQ328" s="76"/>
      <c r="BR328" s="76"/>
      <c r="BS328" s="76"/>
      <c r="BU328" s="76"/>
      <c r="BW328" s="76"/>
      <c r="BX328" s="76"/>
      <c r="BY328" s="76"/>
      <c r="BZ328" s="76"/>
      <c r="CA328" s="76"/>
      <c r="CB328" s="76"/>
      <c r="CC328" s="76"/>
      <c r="CD328" s="76"/>
      <c r="CE328" s="76"/>
      <c r="CF328" s="76"/>
      <c r="CG328" s="76"/>
      <c r="CH328" s="76"/>
      <c r="CI328" s="76"/>
      <c r="CJ328" s="76"/>
      <c r="CK328" s="76"/>
      <c r="CL328" s="76"/>
      <c r="CM328" s="76"/>
      <c r="CN328" s="76"/>
      <c r="CO328" s="76"/>
      <c r="CP328" s="76"/>
      <c r="CQ328" s="76"/>
      <c r="CR328" s="76"/>
      <c r="CS328" s="76"/>
      <c r="CT328" s="76"/>
      <c r="CU328" s="76"/>
      <c r="CV328" s="76"/>
      <c r="CW328" s="76"/>
      <c r="CX328" s="76"/>
      <c r="CY328" s="76"/>
      <c r="CZ328" s="76"/>
      <c r="DA328" s="76"/>
      <c r="DB328" s="76"/>
      <c r="DC328" s="76"/>
      <c r="DD328" s="76"/>
      <c r="DE328" s="76"/>
      <c r="DF328" s="76"/>
      <c r="DG328" s="76"/>
      <c r="DH328" s="76"/>
      <c r="DI328" s="76"/>
      <c r="DJ328" s="76"/>
      <c r="DK328" s="76"/>
      <c r="DL328" s="76"/>
      <c r="DM328" s="76"/>
      <c r="DN328" s="76"/>
      <c r="DO328" s="77"/>
      <c r="DP328" s="77"/>
      <c r="DQ328" s="77"/>
      <c r="DR328" s="77"/>
      <c r="DS328" s="77"/>
      <c r="DT328" s="77"/>
      <c r="DU328" s="77"/>
      <c r="DV328" s="77"/>
      <c r="DW328" s="77"/>
      <c r="DX328" s="76"/>
      <c r="DY328" s="137"/>
      <c r="DZ328" s="76"/>
      <c r="EA328" s="137"/>
      <c r="EB328" s="76"/>
      <c r="EC328" s="137"/>
      <c r="ED328" s="76"/>
      <c r="EE328" s="137"/>
      <c r="EF328" s="76"/>
    </row>
    <row r="329" spans="2:136" x14ac:dyDescent="0.2">
      <c r="B329" s="142"/>
      <c r="C329" s="142"/>
      <c r="D329" s="142"/>
      <c r="E329" s="142"/>
      <c r="F329" s="142"/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T329" s="76"/>
      <c r="U329" s="76"/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76"/>
      <c r="AI329" s="76"/>
      <c r="AJ329" s="76"/>
      <c r="AK329" s="76"/>
      <c r="AL329" s="76"/>
      <c r="AM329" s="76"/>
      <c r="AN329" s="76"/>
      <c r="AO329" s="76"/>
      <c r="AP329" s="76"/>
      <c r="AQ329" s="76"/>
      <c r="AR329" s="76"/>
      <c r="AS329" s="76"/>
      <c r="AT329" s="76"/>
      <c r="AU329" s="76"/>
      <c r="AV329" s="76"/>
      <c r="AW329" s="76"/>
      <c r="AX329" s="76"/>
      <c r="AY329" s="76"/>
      <c r="AZ329" s="76"/>
      <c r="BA329" s="76"/>
      <c r="BB329" s="76"/>
      <c r="BC329" s="76"/>
      <c r="BD329" s="76"/>
      <c r="BE329" s="76"/>
      <c r="BF329" s="76"/>
      <c r="BG329" s="76"/>
      <c r="BH329" s="76"/>
      <c r="BI329" s="76"/>
      <c r="BJ329" s="76"/>
      <c r="BK329" s="76"/>
      <c r="BL329" s="76"/>
      <c r="BM329" s="76"/>
      <c r="BN329" s="76"/>
      <c r="BO329" s="76"/>
      <c r="BP329" s="76"/>
      <c r="BQ329" s="76"/>
      <c r="BR329" s="76"/>
      <c r="BS329" s="76"/>
      <c r="BU329" s="76"/>
      <c r="BW329" s="76"/>
      <c r="BX329" s="76"/>
      <c r="BY329" s="76"/>
      <c r="BZ329" s="76"/>
      <c r="CA329" s="76"/>
      <c r="CB329" s="76"/>
      <c r="CC329" s="76"/>
      <c r="CD329" s="76"/>
      <c r="CE329" s="76"/>
      <c r="CF329" s="76"/>
      <c r="CG329" s="76"/>
      <c r="CH329" s="76"/>
      <c r="CI329" s="76"/>
      <c r="CJ329" s="76"/>
      <c r="CK329" s="76"/>
      <c r="CL329" s="76"/>
      <c r="CM329" s="76"/>
      <c r="CN329" s="76"/>
      <c r="CO329" s="76"/>
      <c r="CP329" s="76"/>
      <c r="CQ329" s="76"/>
      <c r="CR329" s="76"/>
      <c r="CS329" s="76"/>
      <c r="CT329" s="76"/>
      <c r="CU329" s="76"/>
      <c r="CV329" s="76"/>
      <c r="CW329" s="76"/>
      <c r="CX329" s="76"/>
      <c r="CY329" s="76"/>
      <c r="CZ329" s="76"/>
      <c r="DA329" s="76"/>
      <c r="DB329" s="76"/>
      <c r="DC329" s="76"/>
      <c r="DD329" s="76"/>
      <c r="DE329" s="76"/>
      <c r="DF329" s="76"/>
      <c r="DG329" s="76"/>
      <c r="DH329" s="76"/>
      <c r="DI329" s="76"/>
      <c r="DJ329" s="76"/>
      <c r="DK329" s="76"/>
      <c r="DL329" s="76"/>
      <c r="DM329" s="76"/>
      <c r="DN329" s="76"/>
      <c r="DO329" s="77"/>
      <c r="DP329" s="77"/>
      <c r="DQ329" s="77"/>
      <c r="DR329" s="77"/>
      <c r="DS329" s="77"/>
      <c r="DT329" s="77"/>
      <c r="DU329" s="77"/>
      <c r="DV329" s="77"/>
      <c r="DW329" s="77"/>
      <c r="DX329" s="76"/>
      <c r="DY329" s="137"/>
      <c r="DZ329" s="76"/>
      <c r="EA329" s="137"/>
      <c r="EB329" s="76"/>
      <c r="EC329" s="137"/>
      <c r="ED329" s="76"/>
      <c r="EE329" s="137"/>
      <c r="EF329" s="76"/>
    </row>
    <row r="330" spans="2:136" x14ac:dyDescent="0.2">
      <c r="B330" s="142"/>
      <c r="C330" s="142"/>
      <c r="D330" s="142"/>
      <c r="E330" s="142"/>
      <c r="F330" s="142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76"/>
      <c r="AI330" s="76"/>
      <c r="AJ330" s="76"/>
      <c r="AK330" s="76"/>
      <c r="AL330" s="76"/>
      <c r="AM330" s="76"/>
      <c r="AN330" s="76"/>
      <c r="AO330" s="76"/>
      <c r="AP330" s="76"/>
      <c r="AQ330" s="76"/>
      <c r="AR330" s="76"/>
      <c r="AS330" s="76"/>
      <c r="AT330" s="76"/>
      <c r="AU330" s="76"/>
      <c r="AV330" s="76"/>
      <c r="AW330" s="76"/>
      <c r="AX330" s="76"/>
      <c r="AY330" s="76"/>
      <c r="AZ330" s="76"/>
      <c r="BA330" s="76"/>
      <c r="BB330" s="76"/>
      <c r="BC330" s="76"/>
      <c r="BD330" s="76"/>
      <c r="BE330" s="76"/>
      <c r="BF330" s="76"/>
      <c r="BG330" s="76"/>
      <c r="BH330" s="76"/>
      <c r="BI330" s="76"/>
      <c r="BJ330" s="76"/>
      <c r="BK330" s="76"/>
      <c r="BL330" s="76"/>
      <c r="BM330" s="76"/>
      <c r="BN330" s="76"/>
      <c r="BO330" s="76"/>
      <c r="BP330" s="76"/>
      <c r="BQ330" s="76"/>
      <c r="BR330" s="76"/>
      <c r="BS330" s="76"/>
      <c r="BU330" s="76"/>
      <c r="BW330" s="76"/>
      <c r="BX330" s="76"/>
      <c r="BY330" s="76"/>
      <c r="BZ330" s="76"/>
      <c r="CA330" s="76"/>
      <c r="CB330" s="76"/>
      <c r="CC330" s="76"/>
      <c r="CD330" s="76"/>
      <c r="CE330" s="76"/>
      <c r="CF330" s="76"/>
      <c r="CG330" s="76"/>
      <c r="CH330" s="76"/>
      <c r="CI330" s="76"/>
      <c r="CJ330" s="76"/>
      <c r="CK330" s="76"/>
      <c r="CL330" s="76"/>
      <c r="CM330" s="76"/>
      <c r="CN330" s="76"/>
      <c r="CO330" s="76"/>
      <c r="CP330" s="76"/>
      <c r="CQ330" s="76"/>
      <c r="CR330" s="76"/>
      <c r="CS330" s="76"/>
      <c r="CT330" s="76"/>
      <c r="CU330" s="76"/>
      <c r="CV330" s="76"/>
      <c r="CW330" s="76"/>
      <c r="CX330" s="76"/>
      <c r="CY330" s="76"/>
      <c r="CZ330" s="76"/>
      <c r="DA330" s="76"/>
      <c r="DB330" s="76"/>
      <c r="DC330" s="76"/>
      <c r="DD330" s="76"/>
      <c r="DE330" s="76"/>
      <c r="DF330" s="76"/>
      <c r="DG330" s="76"/>
      <c r="DH330" s="76"/>
      <c r="DI330" s="76"/>
      <c r="DJ330" s="76"/>
      <c r="DK330" s="76"/>
      <c r="DL330" s="76"/>
      <c r="DM330" s="76"/>
      <c r="DN330" s="76"/>
      <c r="DO330" s="77"/>
      <c r="DP330" s="77"/>
      <c r="DQ330" s="77"/>
      <c r="DR330" s="77"/>
      <c r="DS330" s="77"/>
      <c r="DT330" s="77"/>
      <c r="DU330" s="77"/>
      <c r="DV330" s="77"/>
      <c r="DW330" s="77"/>
      <c r="DX330" s="76"/>
      <c r="DY330" s="137"/>
      <c r="DZ330" s="76"/>
      <c r="EA330" s="137"/>
      <c r="EB330" s="76"/>
      <c r="EC330" s="137"/>
      <c r="ED330" s="76"/>
      <c r="EE330" s="137"/>
      <c r="EF330" s="76"/>
    </row>
    <row r="331" spans="2:136" x14ac:dyDescent="0.2">
      <c r="B331" s="142"/>
      <c r="C331" s="142"/>
      <c r="D331" s="142"/>
      <c r="E331" s="142"/>
      <c r="F331" s="142"/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  <c r="AI331" s="76"/>
      <c r="AJ331" s="76"/>
      <c r="AK331" s="76"/>
      <c r="AL331" s="76"/>
      <c r="AM331" s="76"/>
      <c r="AN331" s="76"/>
      <c r="AO331" s="76"/>
      <c r="AP331" s="76"/>
      <c r="AQ331" s="76"/>
      <c r="AR331" s="76"/>
      <c r="AS331" s="76"/>
      <c r="AT331" s="76"/>
      <c r="AU331" s="76"/>
      <c r="AV331" s="76"/>
      <c r="AW331" s="76"/>
      <c r="AX331" s="76"/>
      <c r="AY331" s="76"/>
      <c r="AZ331" s="76"/>
      <c r="BA331" s="76"/>
      <c r="BB331" s="76"/>
      <c r="BC331" s="76"/>
      <c r="BD331" s="76"/>
      <c r="BE331" s="76"/>
      <c r="BF331" s="76"/>
      <c r="BG331" s="76"/>
      <c r="BH331" s="76"/>
      <c r="BI331" s="76"/>
      <c r="BJ331" s="76"/>
      <c r="BK331" s="76"/>
      <c r="BL331" s="76"/>
      <c r="BM331" s="76"/>
      <c r="BN331" s="76"/>
      <c r="BO331" s="76"/>
      <c r="BP331" s="76"/>
      <c r="BQ331" s="76"/>
      <c r="BR331" s="76"/>
      <c r="BS331" s="76"/>
      <c r="BU331" s="76"/>
      <c r="BW331" s="76"/>
      <c r="BX331" s="76"/>
      <c r="BY331" s="76"/>
      <c r="BZ331" s="76"/>
      <c r="CA331" s="76"/>
      <c r="CB331" s="76"/>
      <c r="CC331" s="76"/>
      <c r="CD331" s="76"/>
      <c r="CE331" s="76"/>
      <c r="CF331" s="76"/>
      <c r="CG331" s="76"/>
      <c r="CH331" s="76"/>
      <c r="CI331" s="76"/>
      <c r="CJ331" s="76"/>
      <c r="CK331" s="76"/>
      <c r="CL331" s="76"/>
      <c r="CM331" s="76"/>
      <c r="CN331" s="76"/>
      <c r="CO331" s="76"/>
      <c r="CP331" s="76"/>
      <c r="CQ331" s="76"/>
      <c r="CR331" s="76"/>
      <c r="CS331" s="76"/>
      <c r="CT331" s="76"/>
      <c r="CU331" s="76"/>
      <c r="CV331" s="76"/>
      <c r="CW331" s="76"/>
      <c r="CX331" s="76"/>
      <c r="CY331" s="76"/>
      <c r="CZ331" s="76"/>
      <c r="DA331" s="76"/>
      <c r="DB331" s="76"/>
      <c r="DC331" s="76"/>
      <c r="DD331" s="76"/>
      <c r="DE331" s="76"/>
      <c r="DF331" s="76"/>
      <c r="DG331" s="76"/>
      <c r="DH331" s="76"/>
      <c r="DI331" s="76"/>
      <c r="DJ331" s="76"/>
      <c r="DK331" s="76"/>
      <c r="DL331" s="76"/>
      <c r="DM331" s="76"/>
      <c r="DN331" s="76"/>
      <c r="DO331" s="77"/>
      <c r="DP331" s="77"/>
      <c r="DQ331" s="77"/>
      <c r="DR331" s="77"/>
      <c r="DS331" s="77"/>
      <c r="DT331" s="77"/>
      <c r="DU331" s="77"/>
      <c r="DV331" s="77"/>
      <c r="DW331" s="77"/>
      <c r="DX331" s="76"/>
      <c r="DY331" s="137"/>
      <c r="DZ331" s="76"/>
      <c r="EA331" s="137"/>
      <c r="EB331" s="76"/>
      <c r="EC331" s="137"/>
      <c r="ED331" s="76"/>
      <c r="EE331" s="137"/>
      <c r="EF331" s="76"/>
    </row>
    <row r="332" spans="2:136" x14ac:dyDescent="0.2">
      <c r="B332" s="142"/>
      <c r="C332" s="142"/>
      <c r="D332" s="142"/>
      <c r="E332" s="142"/>
      <c r="F332" s="142"/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6"/>
      <c r="AI332" s="76"/>
      <c r="AJ332" s="76"/>
      <c r="AK332" s="76"/>
      <c r="AL332" s="76"/>
      <c r="AM332" s="76"/>
      <c r="AN332" s="76"/>
      <c r="AO332" s="76"/>
      <c r="AP332" s="76"/>
      <c r="AQ332" s="76"/>
      <c r="AR332" s="76"/>
      <c r="AS332" s="76"/>
      <c r="AT332" s="76"/>
      <c r="AU332" s="76"/>
      <c r="AV332" s="76"/>
      <c r="AW332" s="76"/>
      <c r="AX332" s="76"/>
      <c r="AY332" s="76"/>
      <c r="AZ332" s="76"/>
      <c r="BA332" s="76"/>
      <c r="BB332" s="76"/>
      <c r="BC332" s="76"/>
      <c r="BD332" s="76"/>
      <c r="BE332" s="76"/>
      <c r="BF332" s="76"/>
      <c r="BG332" s="76"/>
      <c r="BH332" s="76"/>
      <c r="BI332" s="76"/>
      <c r="BJ332" s="76"/>
      <c r="BK332" s="76"/>
      <c r="BL332" s="76"/>
      <c r="BM332" s="76"/>
      <c r="BN332" s="76"/>
      <c r="BO332" s="76"/>
      <c r="BP332" s="76"/>
      <c r="BQ332" s="76"/>
      <c r="BR332" s="76"/>
      <c r="BS332" s="76"/>
      <c r="BU332" s="76"/>
      <c r="BW332" s="76"/>
      <c r="BX332" s="76"/>
      <c r="BY332" s="76"/>
      <c r="BZ332" s="76"/>
      <c r="CA332" s="76"/>
      <c r="CB332" s="76"/>
      <c r="CC332" s="76"/>
      <c r="CD332" s="76"/>
      <c r="CE332" s="76"/>
      <c r="CF332" s="76"/>
      <c r="CG332" s="76"/>
      <c r="CH332" s="76"/>
      <c r="CI332" s="76"/>
      <c r="CJ332" s="76"/>
      <c r="CK332" s="76"/>
      <c r="CL332" s="76"/>
      <c r="CM332" s="76"/>
      <c r="CN332" s="76"/>
      <c r="CO332" s="76"/>
      <c r="CP332" s="76"/>
      <c r="CQ332" s="76"/>
      <c r="CR332" s="76"/>
      <c r="CS332" s="76"/>
      <c r="CT332" s="76"/>
      <c r="CU332" s="76"/>
      <c r="CV332" s="76"/>
      <c r="CW332" s="76"/>
      <c r="CX332" s="76"/>
      <c r="CY332" s="76"/>
      <c r="CZ332" s="76"/>
      <c r="DA332" s="76"/>
      <c r="DB332" s="76"/>
      <c r="DC332" s="76"/>
      <c r="DD332" s="76"/>
      <c r="DE332" s="76"/>
      <c r="DF332" s="76"/>
      <c r="DG332" s="76"/>
      <c r="DH332" s="76"/>
      <c r="DI332" s="76"/>
      <c r="DJ332" s="76"/>
      <c r="DK332" s="76"/>
      <c r="DL332" s="76"/>
      <c r="DM332" s="76"/>
      <c r="DN332" s="76"/>
      <c r="DO332" s="77"/>
      <c r="DP332" s="77"/>
      <c r="DQ332" s="77"/>
      <c r="DR332" s="77"/>
      <c r="DS332" s="77"/>
      <c r="DT332" s="77"/>
      <c r="DU332" s="77"/>
      <c r="DV332" s="77"/>
      <c r="DW332" s="77"/>
      <c r="DX332" s="76"/>
      <c r="DY332" s="137"/>
      <c r="DZ332" s="76"/>
      <c r="EA332" s="137"/>
      <c r="EB332" s="76"/>
      <c r="EC332" s="137"/>
      <c r="ED332" s="76"/>
      <c r="EE332" s="137"/>
      <c r="EF332" s="76"/>
    </row>
    <row r="333" spans="2:136" x14ac:dyDescent="0.2">
      <c r="B333" s="142"/>
      <c r="C333" s="142"/>
      <c r="D333" s="142"/>
      <c r="E333" s="142"/>
      <c r="F333" s="142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AI333" s="76"/>
      <c r="AJ333" s="76"/>
      <c r="AK333" s="76"/>
      <c r="AL333" s="76"/>
      <c r="AM333" s="76"/>
      <c r="AN333" s="76"/>
      <c r="AO333" s="76"/>
      <c r="AP333" s="76"/>
      <c r="AQ333" s="76"/>
      <c r="AR333" s="76"/>
      <c r="AS333" s="76"/>
      <c r="AT333" s="76"/>
      <c r="AU333" s="76"/>
      <c r="AV333" s="76"/>
      <c r="AW333" s="76"/>
      <c r="AX333" s="76"/>
      <c r="AY333" s="76"/>
      <c r="AZ333" s="76"/>
      <c r="BA333" s="76"/>
      <c r="BB333" s="76"/>
      <c r="BC333" s="76"/>
      <c r="BD333" s="76"/>
      <c r="BE333" s="76"/>
      <c r="BF333" s="76"/>
      <c r="BG333" s="76"/>
      <c r="BH333" s="76"/>
      <c r="BI333" s="76"/>
      <c r="BJ333" s="76"/>
      <c r="BK333" s="76"/>
      <c r="BL333" s="76"/>
      <c r="BM333" s="76"/>
      <c r="BN333" s="76"/>
      <c r="BO333" s="76"/>
      <c r="BP333" s="76"/>
      <c r="BQ333" s="76"/>
      <c r="BR333" s="76"/>
      <c r="BS333" s="76"/>
      <c r="BU333" s="76"/>
      <c r="BW333" s="76"/>
      <c r="BX333" s="76"/>
      <c r="BY333" s="76"/>
      <c r="BZ333" s="76"/>
      <c r="CA333" s="76"/>
      <c r="CB333" s="76"/>
      <c r="CC333" s="76"/>
      <c r="CD333" s="76"/>
      <c r="CE333" s="76"/>
      <c r="CF333" s="76"/>
      <c r="CG333" s="76"/>
      <c r="CH333" s="76"/>
      <c r="CI333" s="76"/>
      <c r="CJ333" s="76"/>
      <c r="CK333" s="76"/>
      <c r="CL333" s="76"/>
      <c r="CM333" s="76"/>
      <c r="CN333" s="76"/>
      <c r="CO333" s="76"/>
      <c r="CP333" s="76"/>
      <c r="CQ333" s="76"/>
      <c r="CR333" s="76"/>
      <c r="CS333" s="76"/>
      <c r="CT333" s="76"/>
      <c r="CU333" s="76"/>
      <c r="CV333" s="76"/>
      <c r="CW333" s="76"/>
      <c r="CX333" s="76"/>
      <c r="CY333" s="76"/>
      <c r="CZ333" s="76"/>
      <c r="DA333" s="76"/>
      <c r="DB333" s="76"/>
      <c r="DC333" s="76"/>
      <c r="DD333" s="76"/>
      <c r="DE333" s="76"/>
      <c r="DF333" s="76"/>
      <c r="DG333" s="76"/>
      <c r="DH333" s="76"/>
      <c r="DI333" s="76"/>
      <c r="DJ333" s="76"/>
      <c r="DK333" s="76"/>
      <c r="DL333" s="76"/>
      <c r="DM333" s="76"/>
      <c r="DN333" s="76"/>
      <c r="DO333" s="77"/>
      <c r="DP333" s="77"/>
      <c r="DQ333" s="77"/>
      <c r="DR333" s="77"/>
      <c r="DS333" s="77"/>
      <c r="DT333" s="77"/>
      <c r="DU333" s="77"/>
      <c r="DV333" s="77"/>
      <c r="DW333" s="77"/>
      <c r="DX333" s="76"/>
      <c r="DY333" s="137"/>
      <c r="DZ333" s="76"/>
      <c r="EA333" s="137"/>
      <c r="EB333" s="76"/>
      <c r="EC333" s="137"/>
      <c r="ED333" s="76"/>
      <c r="EE333" s="137"/>
      <c r="EF333" s="76"/>
    </row>
    <row r="334" spans="2:136" x14ac:dyDescent="0.2">
      <c r="B334" s="142"/>
      <c r="C334" s="142"/>
      <c r="D334" s="142"/>
      <c r="E334" s="142"/>
      <c r="F334" s="142"/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6"/>
      <c r="AI334" s="76"/>
      <c r="AJ334" s="76"/>
      <c r="AK334" s="76"/>
      <c r="AL334" s="76"/>
      <c r="AM334" s="76"/>
      <c r="AN334" s="76"/>
      <c r="AO334" s="76"/>
      <c r="AP334" s="76"/>
      <c r="AQ334" s="76"/>
      <c r="AR334" s="76"/>
      <c r="AS334" s="76"/>
      <c r="AT334" s="76"/>
      <c r="AU334" s="76"/>
      <c r="AV334" s="76"/>
      <c r="AW334" s="76"/>
      <c r="AX334" s="76"/>
      <c r="AY334" s="76"/>
      <c r="AZ334" s="76"/>
      <c r="BA334" s="76"/>
      <c r="BB334" s="76"/>
      <c r="BC334" s="76"/>
      <c r="BD334" s="76"/>
      <c r="BE334" s="76"/>
      <c r="BF334" s="76"/>
      <c r="BG334" s="76"/>
      <c r="BH334" s="76"/>
      <c r="BI334" s="76"/>
      <c r="BJ334" s="76"/>
      <c r="BK334" s="76"/>
      <c r="BL334" s="76"/>
      <c r="BM334" s="76"/>
      <c r="BN334" s="76"/>
      <c r="BO334" s="76"/>
      <c r="BP334" s="76"/>
      <c r="BQ334" s="76"/>
      <c r="BR334" s="76"/>
      <c r="BS334" s="76"/>
      <c r="BU334" s="76"/>
      <c r="BW334" s="76"/>
      <c r="BX334" s="76"/>
      <c r="BY334" s="76"/>
      <c r="BZ334" s="76"/>
      <c r="CA334" s="76"/>
      <c r="CB334" s="76"/>
      <c r="CC334" s="76"/>
      <c r="CD334" s="76"/>
      <c r="CE334" s="76"/>
      <c r="CF334" s="76"/>
      <c r="CG334" s="76"/>
      <c r="CH334" s="76"/>
      <c r="CI334" s="76"/>
      <c r="CJ334" s="76"/>
      <c r="CK334" s="76"/>
      <c r="CL334" s="76"/>
      <c r="CM334" s="76"/>
      <c r="CN334" s="76"/>
      <c r="CO334" s="76"/>
      <c r="CP334" s="76"/>
      <c r="CQ334" s="76"/>
      <c r="CR334" s="76"/>
      <c r="CS334" s="76"/>
      <c r="CT334" s="76"/>
      <c r="CU334" s="76"/>
      <c r="CV334" s="76"/>
      <c r="CW334" s="76"/>
      <c r="CX334" s="76"/>
      <c r="CY334" s="76"/>
      <c r="CZ334" s="76"/>
      <c r="DA334" s="76"/>
      <c r="DB334" s="76"/>
      <c r="DC334" s="76"/>
      <c r="DD334" s="76"/>
      <c r="DE334" s="76"/>
      <c r="DF334" s="76"/>
      <c r="DG334" s="76"/>
      <c r="DH334" s="76"/>
      <c r="DI334" s="76"/>
      <c r="DJ334" s="76"/>
      <c r="DK334" s="76"/>
      <c r="DL334" s="76"/>
      <c r="DM334" s="76"/>
      <c r="DN334" s="76"/>
      <c r="DO334" s="77"/>
      <c r="DP334" s="77"/>
      <c r="DQ334" s="77"/>
      <c r="DR334" s="77"/>
      <c r="DS334" s="77"/>
      <c r="DT334" s="77"/>
      <c r="DU334" s="77"/>
      <c r="DV334" s="77"/>
      <c r="DW334" s="77"/>
      <c r="DX334" s="76"/>
      <c r="DY334" s="137"/>
      <c r="DZ334" s="76"/>
      <c r="EA334" s="137"/>
      <c r="EB334" s="76"/>
      <c r="EC334" s="137"/>
      <c r="ED334" s="76"/>
      <c r="EE334" s="137"/>
      <c r="EF334" s="76"/>
    </row>
    <row r="335" spans="2:136" x14ac:dyDescent="0.2">
      <c r="B335" s="142"/>
      <c r="C335" s="142"/>
      <c r="D335" s="142"/>
      <c r="E335" s="142"/>
      <c r="F335" s="142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76"/>
      <c r="AI335" s="76"/>
      <c r="AJ335" s="76"/>
      <c r="AK335" s="76"/>
      <c r="AL335" s="76"/>
      <c r="AM335" s="76"/>
      <c r="AN335" s="76"/>
      <c r="AO335" s="76"/>
      <c r="AP335" s="76"/>
      <c r="AQ335" s="76"/>
      <c r="AR335" s="76"/>
      <c r="AS335" s="76"/>
      <c r="AT335" s="76"/>
      <c r="AU335" s="76"/>
      <c r="AV335" s="76"/>
      <c r="AW335" s="76"/>
      <c r="AX335" s="76"/>
      <c r="AY335" s="76"/>
      <c r="AZ335" s="76"/>
      <c r="BA335" s="76"/>
      <c r="BB335" s="76"/>
      <c r="BC335" s="76"/>
      <c r="BD335" s="76"/>
      <c r="BE335" s="76"/>
      <c r="BF335" s="76"/>
      <c r="BG335" s="76"/>
      <c r="BH335" s="76"/>
      <c r="BI335" s="76"/>
      <c r="BJ335" s="76"/>
      <c r="BK335" s="76"/>
      <c r="BL335" s="76"/>
      <c r="BM335" s="76"/>
      <c r="BN335" s="76"/>
      <c r="BO335" s="76"/>
      <c r="BP335" s="76"/>
      <c r="BQ335" s="76"/>
      <c r="BR335" s="76"/>
      <c r="BS335" s="76"/>
      <c r="BU335" s="76"/>
      <c r="BW335" s="76"/>
      <c r="BX335" s="76"/>
      <c r="BY335" s="76"/>
      <c r="BZ335" s="76"/>
      <c r="CA335" s="76"/>
      <c r="CB335" s="76"/>
      <c r="CC335" s="76"/>
      <c r="CD335" s="76"/>
      <c r="CE335" s="76"/>
      <c r="CF335" s="76"/>
      <c r="CG335" s="76"/>
      <c r="CH335" s="76"/>
      <c r="CI335" s="76"/>
      <c r="CJ335" s="76"/>
      <c r="CK335" s="76"/>
      <c r="CL335" s="76"/>
      <c r="CM335" s="76"/>
      <c r="CN335" s="76"/>
      <c r="CO335" s="76"/>
      <c r="CP335" s="76"/>
      <c r="CQ335" s="76"/>
      <c r="CR335" s="76"/>
      <c r="CS335" s="76"/>
      <c r="CT335" s="76"/>
      <c r="CU335" s="76"/>
      <c r="CV335" s="76"/>
      <c r="CW335" s="76"/>
      <c r="CX335" s="76"/>
      <c r="CY335" s="76"/>
      <c r="CZ335" s="76"/>
      <c r="DA335" s="76"/>
      <c r="DB335" s="76"/>
      <c r="DC335" s="76"/>
      <c r="DD335" s="76"/>
      <c r="DE335" s="76"/>
      <c r="DF335" s="76"/>
      <c r="DG335" s="76"/>
      <c r="DH335" s="76"/>
      <c r="DI335" s="76"/>
      <c r="DJ335" s="76"/>
      <c r="DK335" s="76"/>
      <c r="DL335" s="76"/>
      <c r="DM335" s="76"/>
      <c r="DN335" s="76"/>
      <c r="DO335" s="77"/>
      <c r="DP335" s="77"/>
      <c r="DQ335" s="77"/>
      <c r="DR335" s="77"/>
      <c r="DS335" s="77"/>
      <c r="DT335" s="77"/>
      <c r="DU335" s="77"/>
      <c r="DV335" s="77"/>
      <c r="DW335" s="77"/>
      <c r="DX335" s="76"/>
      <c r="DY335" s="137"/>
      <c r="DZ335" s="76"/>
      <c r="EA335" s="137"/>
      <c r="EB335" s="76"/>
      <c r="EC335" s="137"/>
      <c r="ED335" s="76"/>
      <c r="EE335" s="137"/>
      <c r="EF335" s="76"/>
    </row>
    <row r="336" spans="2:136" x14ac:dyDescent="0.2">
      <c r="B336" s="142"/>
      <c r="C336" s="142"/>
      <c r="D336" s="142"/>
      <c r="E336" s="142"/>
      <c r="F336" s="142"/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T336" s="76"/>
      <c r="U336" s="76"/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76"/>
      <c r="AI336" s="76"/>
      <c r="AJ336" s="76"/>
      <c r="AK336" s="76"/>
      <c r="AL336" s="76"/>
      <c r="AM336" s="76"/>
      <c r="AN336" s="76"/>
      <c r="AO336" s="76"/>
      <c r="AP336" s="76"/>
      <c r="AQ336" s="76"/>
      <c r="AR336" s="76"/>
      <c r="AS336" s="76"/>
      <c r="AT336" s="76"/>
      <c r="AU336" s="76"/>
      <c r="AV336" s="76"/>
      <c r="AW336" s="76"/>
      <c r="AX336" s="76"/>
      <c r="AY336" s="76"/>
      <c r="AZ336" s="76"/>
      <c r="BA336" s="76"/>
      <c r="BB336" s="76"/>
      <c r="BC336" s="76"/>
      <c r="BD336" s="76"/>
      <c r="BE336" s="76"/>
      <c r="BF336" s="76"/>
      <c r="BG336" s="76"/>
      <c r="BH336" s="76"/>
      <c r="BI336" s="76"/>
      <c r="BJ336" s="76"/>
      <c r="BK336" s="76"/>
      <c r="BL336" s="76"/>
      <c r="BM336" s="76"/>
      <c r="BN336" s="76"/>
      <c r="BO336" s="76"/>
      <c r="BP336" s="76"/>
      <c r="BQ336" s="76"/>
      <c r="BR336" s="76"/>
      <c r="BS336" s="76"/>
      <c r="BU336" s="76"/>
      <c r="BW336" s="76"/>
      <c r="BX336" s="76"/>
      <c r="BY336" s="76"/>
      <c r="BZ336" s="76"/>
      <c r="CA336" s="76"/>
      <c r="CB336" s="76"/>
      <c r="CC336" s="76"/>
      <c r="CD336" s="76"/>
      <c r="CE336" s="76"/>
      <c r="CF336" s="76"/>
      <c r="CG336" s="76"/>
      <c r="CH336" s="76"/>
      <c r="CI336" s="76"/>
      <c r="CJ336" s="76"/>
      <c r="CK336" s="76"/>
      <c r="CL336" s="76"/>
      <c r="CM336" s="76"/>
      <c r="CN336" s="76"/>
      <c r="CO336" s="76"/>
      <c r="CP336" s="76"/>
      <c r="CQ336" s="76"/>
      <c r="CR336" s="76"/>
      <c r="CS336" s="76"/>
      <c r="CT336" s="76"/>
      <c r="CU336" s="76"/>
      <c r="CV336" s="76"/>
      <c r="CW336" s="76"/>
      <c r="CX336" s="76"/>
      <c r="CY336" s="76"/>
      <c r="CZ336" s="76"/>
      <c r="DA336" s="76"/>
      <c r="DB336" s="76"/>
      <c r="DC336" s="76"/>
      <c r="DD336" s="76"/>
      <c r="DE336" s="76"/>
      <c r="DF336" s="76"/>
      <c r="DG336" s="76"/>
      <c r="DH336" s="76"/>
      <c r="DI336" s="76"/>
      <c r="DJ336" s="76"/>
      <c r="DK336" s="76"/>
      <c r="DL336" s="76"/>
      <c r="DM336" s="76"/>
      <c r="DN336" s="76"/>
      <c r="DO336" s="77"/>
      <c r="DP336" s="77"/>
      <c r="DQ336" s="77"/>
      <c r="DR336" s="77"/>
      <c r="DS336" s="77"/>
      <c r="DT336" s="77"/>
      <c r="DU336" s="77"/>
      <c r="DV336" s="77"/>
      <c r="DW336" s="77"/>
      <c r="DX336" s="76"/>
      <c r="DY336" s="137"/>
      <c r="DZ336" s="76"/>
      <c r="EA336" s="137"/>
      <c r="EB336" s="76"/>
      <c r="EC336" s="137"/>
      <c r="ED336" s="76"/>
      <c r="EE336" s="137"/>
      <c r="EF336" s="76"/>
    </row>
    <row r="337" spans="2:136" x14ac:dyDescent="0.2">
      <c r="B337" s="142"/>
      <c r="C337" s="142"/>
      <c r="D337" s="142"/>
      <c r="E337" s="142"/>
      <c r="F337" s="142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T337" s="76"/>
      <c r="U337" s="76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76"/>
      <c r="AI337" s="76"/>
      <c r="AJ337" s="76"/>
      <c r="AK337" s="76"/>
      <c r="AL337" s="76"/>
      <c r="AM337" s="76"/>
      <c r="AN337" s="76"/>
      <c r="AO337" s="76"/>
      <c r="AP337" s="76"/>
      <c r="AQ337" s="76"/>
      <c r="AR337" s="76"/>
      <c r="AS337" s="76"/>
      <c r="AT337" s="76"/>
      <c r="AU337" s="76"/>
      <c r="AV337" s="76"/>
      <c r="AW337" s="76"/>
      <c r="AX337" s="76"/>
      <c r="AY337" s="76"/>
      <c r="AZ337" s="76"/>
      <c r="BA337" s="76"/>
      <c r="BB337" s="76"/>
      <c r="BC337" s="76"/>
      <c r="BD337" s="76"/>
      <c r="BE337" s="76"/>
      <c r="BF337" s="76"/>
      <c r="BG337" s="76"/>
      <c r="BH337" s="76"/>
      <c r="BI337" s="76"/>
      <c r="BJ337" s="76"/>
      <c r="BK337" s="76"/>
      <c r="BL337" s="76"/>
      <c r="BM337" s="76"/>
      <c r="BN337" s="76"/>
      <c r="BO337" s="76"/>
      <c r="BP337" s="76"/>
      <c r="BQ337" s="76"/>
      <c r="BR337" s="76"/>
      <c r="BS337" s="76"/>
      <c r="BU337" s="76"/>
      <c r="BW337" s="76"/>
      <c r="BX337" s="76"/>
      <c r="BY337" s="76"/>
      <c r="BZ337" s="76"/>
      <c r="CA337" s="76"/>
      <c r="CB337" s="76"/>
      <c r="CC337" s="76"/>
      <c r="CD337" s="76"/>
      <c r="CE337" s="76"/>
      <c r="CF337" s="76"/>
      <c r="CG337" s="76"/>
      <c r="CH337" s="76"/>
      <c r="CI337" s="76"/>
      <c r="CJ337" s="76"/>
      <c r="CK337" s="76"/>
      <c r="CL337" s="76"/>
      <c r="CM337" s="76"/>
      <c r="CN337" s="76"/>
      <c r="CO337" s="76"/>
      <c r="CP337" s="76"/>
      <c r="CQ337" s="76"/>
      <c r="CR337" s="76"/>
      <c r="CS337" s="76"/>
      <c r="CT337" s="76"/>
      <c r="CU337" s="76"/>
      <c r="CV337" s="76"/>
      <c r="CW337" s="76"/>
      <c r="CX337" s="76"/>
      <c r="CY337" s="76"/>
      <c r="CZ337" s="76"/>
      <c r="DA337" s="76"/>
      <c r="DB337" s="76"/>
      <c r="DC337" s="76"/>
      <c r="DD337" s="76"/>
      <c r="DE337" s="76"/>
      <c r="DF337" s="76"/>
      <c r="DG337" s="76"/>
      <c r="DH337" s="76"/>
      <c r="DI337" s="76"/>
      <c r="DJ337" s="76"/>
      <c r="DK337" s="76"/>
      <c r="DL337" s="76"/>
      <c r="DM337" s="76"/>
      <c r="DN337" s="76"/>
      <c r="DO337" s="77"/>
      <c r="DP337" s="77"/>
      <c r="DQ337" s="77"/>
      <c r="DR337" s="77"/>
      <c r="DS337" s="77"/>
      <c r="DT337" s="77"/>
      <c r="DU337" s="77"/>
      <c r="DV337" s="77"/>
      <c r="DW337" s="77"/>
      <c r="DX337" s="76"/>
      <c r="DY337" s="137"/>
      <c r="DZ337" s="76"/>
      <c r="EA337" s="137"/>
      <c r="EB337" s="76"/>
      <c r="EC337" s="137"/>
      <c r="ED337" s="76"/>
      <c r="EE337" s="137"/>
      <c r="EF337" s="76"/>
    </row>
    <row r="338" spans="2:136" x14ac:dyDescent="0.2">
      <c r="B338" s="142"/>
      <c r="C338" s="142"/>
      <c r="D338" s="142"/>
      <c r="E338" s="142"/>
      <c r="F338" s="142"/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T338" s="76"/>
      <c r="U338" s="76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76"/>
      <c r="AI338" s="76"/>
      <c r="AJ338" s="76"/>
      <c r="AK338" s="76"/>
      <c r="AL338" s="76"/>
      <c r="AM338" s="76"/>
      <c r="AN338" s="76"/>
      <c r="AO338" s="76"/>
      <c r="AP338" s="76"/>
      <c r="AQ338" s="76"/>
      <c r="AR338" s="76"/>
      <c r="AS338" s="76"/>
      <c r="AT338" s="76"/>
      <c r="AU338" s="76"/>
      <c r="AV338" s="76"/>
      <c r="AW338" s="76"/>
      <c r="AX338" s="76"/>
      <c r="AY338" s="76"/>
      <c r="AZ338" s="76"/>
      <c r="BA338" s="76"/>
      <c r="BB338" s="76"/>
      <c r="BC338" s="76"/>
      <c r="BD338" s="76"/>
      <c r="BE338" s="76"/>
      <c r="BF338" s="76"/>
      <c r="BG338" s="76"/>
      <c r="BH338" s="76"/>
      <c r="BI338" s="76"/>
      <c r="BJ338" s="76"/>
      <c r="BK338" s="76"/>
      <c r="BL338" s="76"/>
      <c r="BM338" s="76"/>
      <c r="BN338" s="76"/>
      <c r="BO338" s="76"/>
      <c r="BP338" s="76"/>
      <c r="BQ338" s="76"/>
      <c r="BR338" s="76"/>
      <c r="BS338" s="76"/>
      <c r="BU338" s="76"/>
      <c r="BW338" s="76"/>
      <c r="BX338" s="76"/>
      <c r="BY338" s="76"/>
      <c r="BZ338" s="76"/>
      <c r="CA338" s="76"/>
      <c r="CB338" s="76"/>
      <c r="CC338" s="76"/>
      <c r="CD338" s="76"/>
      <c r="CE338" s="76"/>
      <c r="CF338" s="76"/>
      <c r="CG338" s="76"/>
      <c r="CH338" s="76"/>
      <c r="CI338" s="76"/>
      <c r="CJ338" s="76"/>
      <c r="CK338" s="76"/>
      <c r="CL338" s="76"/>
      <c r="CM338" s="76"/>
      <c r="CN338" s="76"/>
      <c r="CO338" s="76"/>
      <c r="CP338" s="76"/>
      <c r="CQ338" s="76"/>
      <c r="CR338" s="76"/>
      <c r="CS338" s="76"/>
      <c r="CT338" s="76"/>
      <c r="CU338" s="76"/>
      <c r="CV338" s="76"/>
      <c r="CW338" s="76"/>
      <c r="CX338" s="76"/>
      <c r="CY338" s="76"/>
      <c r="CZ338" s="76"/>
      <c r="DA338" s="76"/>
      <c r="DB338" s="76"/>
      <c r="DC338" s="76"/>
      <c r="DD338" s="76"/>
      <c r="DE338" s="76"/>
      <c r="DF338" s="76"/>
      <c r="DG338" s="76"/>
      <c r="DH338" s="76"/>
      <c r="DI338" s="76"/>
      <c r="DJ338" s="76"/>
      <c r="DK338" s="76"/>
      <c r="DL338" s="76"/>
      <c r="DM338" s="76"/>
      <c r="DN338" s="76"/>
      <c r="DO338" s="77"/>
      <c r="DP338" s="77"/>
      <c r="DQ338" s="77"/>
      <c r="DR338" s="77"/>
      <c r="DS338" s="77"/>
      <c r="DT338" s="77"/>
      <c r="DU338" s="77"/>
      <c r="DV338" s="77"/>
      <c r="DW338" s="77"/>
      <c r="DX338" s="76"/>
      <c r="DY338" s="137"/>
      <c r="DZ338" s="76"/>
      <c r="EA338" s="137"/>
      <c r="EB338" s="76"/>
      <c r="EC338" s="137"/>
      <c r="ED338" s="76"/>
      <c r="EE338" s="137"/>
      <c r="EF338" s="76"/>
    </row>
    <row r="339" spans="2:136" x14ac:dyDescent="0.2">
      <c r="B339" s="142"/>
      <c r="C339" s="142"/>
      <c r="D339" s="142"/>
      <c r="E339" s="142"/>
      <c r="F339" s="142"/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  <c r="AI339" s="76"/>
      <c r="AJ339" s="76"/>
      <c r="AK339" s="76"/>
      <c r="AL339" s="76"/>
      <c r="AM339" s="76"/>
      <c r="AN339" s="76"/>
      <c r="AO339" s="76"/>
      <c r="AP339" s="76"/>
      <c r="AQ339" s="76"/>
      <c r="AR339" s="76"/>
      <c r="AS339" s="76"/>
      <c r="AT339" s="76"/>
      <c r="AU339" s="76"/>
      <c r="AV339" s="76"/>
      <c r="AW339" s="76"/>
      <c r="AX339" s="76"/>
      <c r="AY339" s="76"/>
      <c r="AZ339" s="76"/>
      <c r="BA339" s="76"/>
      <c r="BB339" s="76"/>
      <c r="BC339" s="76"/>
      <c r="BD339" s="76"/>
      <c r="BE339" s="76"/>
      <c r="BF339" s="76"/>
      <c r="BG339" s="76"/>
      <c r="BH339" s="76"/>
      <c r="BI339" s="76"/>
      <c r="BJ339" s="76"/>
      <c r="BK339" s="76"/>
      <c r="BL339" s="76"/>
      <c r="BM339" s="76"/>
      <c r="BN339" s="76"/>
      <c r="BO339" s="76"/>
      <c r="BP339" s="76"/>
      <c r="BQ339" s="76"/>
      <c r="BR339" s="76"/>
      <c r="BS339" s="76"/>
      <c r="BU339" s="76"/>
      <c r="BW339" s="76"/>
      <c r="BX339" s="76"/>
      <c r="BY339" s="76"/>
      <c r="BZ339" s="76"/>
      <c r="CA339" s="76"/>
      <c r="CB339" s="76"/>
      <c r="CC339" s="76"/>
      <c r="CD339" s="76"/>
      <c r="CE339" s="76"/>
      <c r="CF339" s="76"/>
      <c r="CG339" s="76"/>
      <c r="CH339" s="76"/>
      <c r="CI339" s="76"/>
      <c r="CJ339" s="76"/>
      <c r="CK339" s="76"/>
      <c r="CL339" s="76"/>
      <c r="CM339" s="76"/>
      <c r="CN339" s="76"/>
      <c r="CO339" s="76"/>
      <c r="CP339" s="76"/>
      <c r="CQ339" s="76"/>
      <c r="CR339" s="76"/>
      <c r="CS339" s="76"/>
      <c r="CT339" s="76"/>
      <c r="CU339" s="76"/>
      <c r="CV339" s="76"/>
      <c r="CW339" s="76"/>
      <c r="CX339" s="76"/>
      <c r="CY339" s="76"/>
      <c r="CZ339" s="76"/>
      <c r="DA339" s="76"/>
      <c r="DB339" s="76"/>
      <c r="DC339" s="76"/>
      <c r="DD339" s="76"/>
      <c r="DE339" s="76"/>
      <c r="DF339" s="76"/>
      <c r="DG339" s="76"/>
      <c r="DH339" s="76"/>
      <c r="DI339" s="76"/>
      <c r="DJ339" s="76"/>
      <c r="DK339" s="76"/>
      <c r="DL339" s="76"/>
      <c r="DM339" s="76"/>
      <c r="DN339" s="76"/>
      <c r="DO339" s="77"/>
      <c r="DP339" s="77"/>
      <c r="DQ339" s="77"/>
      <c r="DR339" s="77"/>
      <c r="DS339" s="77"/>
      <c r="DT339" s="77"/>
      <c r="DU339" s="77"/>
      <c r="DV339" s="77"/>
      <c r="DW339" s="77"/>
      <c r="DX339" s="76"/>
      <c r="DY339" s="137"/>
      <c r="DZ339" s="76"/>
      <c r="EA339" s="137"/>
      <c r="EB339" s="76"/>
      <c r="EC339" s="137"/>
      <c r="ED339" s="76"/>
      <c r="EE339" s="137"/>
      <c r="EF339" s="76"/>
    </row>
    <row r="340" spans="2:136" x14ac:dyDescent="0.2">
      <c r="B340" s="142"/>
      <c r="C340" s="142"/>
      <c r="D340" s="142"/>
      <c r="E340" s="142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T340" s="76"/>
      <c r="U340" s="76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76"/>
      <c r="AI340" s="76"/>
      <c r="AJ340" s="76"/>
      <c r="AK340" s="76"/>
      <c r="AL340" s="76"/>
      <c r="AM340" s="76"/>
      <c r="AN340" s="76"/>
      <c r="AO340" s="76"/>
      <c r="AP340" s="76"/>
      <c r="AQ340" s="76"/>
      <c r="AR340" s="76"/>
      <c r="AS340" s="76"/>
      <c r="AT340" s="76"/>
      <c r="AU340" s="76"/>
      <c r="AV340" s="76"/>
      <c r="AW340" s="76"/>
      <c r="AX340" s="76"/>
      <c r="AY340" s="76"/>
      <c r="AZ340" s="76"/>
      <c r="BA340" s="76"/>
      <c r="BB340" s="76"/>
      <c r="BC340" s="76"/>
      <c r="BD340" s="76"/>
      <c r="BE340" s="76"/>
      <c r="BF340" s="76"/>
      <c r="BG340" s="76"/>
      <c r="BH340" s="76"/>
      <c r="BI340" s="76"/>
      <c r="BJ340" s="76"/>
      <c r="BK340" s="76"/>
      <c r="BL340" s="76"/>
      <c r="BM340" s="76"/>
      <c r="BN340" s="76"/>
      <c r="BO340" s="76"/>
      <c r="BP340" s="76"/>
      <c r="BQ340" s="76"/>
      <c r="BR340" s="76"/>
      <c r="BS340" s="76"/>
      <c r="BU340" s="76"/>
      <c r="BW340" s="76"/>
      <c r="BX340" s="76"/>
      <c r="BY340" s="76"/>
      <c r="BZ340" s="76"/>
      <c r="CA340" s="76"/>
      <c r="CB340" s="76"/>
      <c r="CC340" s="76"/>
      <c r="CD340" s="76"/>
      <c r="CE340" s="76"/>
      <c r="CF340" s="76"/>
      <c r="CG340" s="76"/>
      <c r="CH340" s="76"/>
      <c r="CI340" s="76"/>
      <c r="CJ340" s="76"/>
      <c r="CK340" s="76"/>
      <c r="CL340" s="76"/>
      <c r="CM340" s="76"/>
      <c r="CN340" s="76"/>
      <c r="CO340" s="76"/>
      <c r="CP340" s="76"/>
      <c r="CQ340" s="76"/>
      <c r="CR340" s="76"/>
      <c r="CS340" s="76"/>
      <c r="CT340" s="76"/>
      <c r="CU340" s="76"/>
      <c r="CV340" s="76"/>
      <c r="CW340" s="76"/>
      <c r="CX340" s="76"/>
      <c r="CY340" s="76"/>
      <c r="CZ340" s="76"/>
      <c r="DA340" s="76"/>
      <c r="DB340" s="76"/>
      <c r="DC340" s="76"/>
      <c r="DD340" s="76"/>
      <c r="DE340" s="76"/>
      <c r="DF340" s="76"/>
      <c r="DG340" s="76"/>
      <c r="DH340" s="76"/>
      <c r="DI340" s="76"/>
      <c r="DJ340" s="76"/>
      <c r="DK340" s="76"/>
      <c r="DL340" s="76"/>
      <c r="DM340" s="76"/>
      <c r="DN340" s="76"/>
      <c r="DO340" s="77"/>
      <c r="DP340" s="77"/>
      <c r="DQ340" s="77"/>
      <c r="DR340" s="77"/>
      <c r="DS340" s="77"/>
      <c r="DT340" s="77"/>
      <c r="DU340" s="77"/>
      <c r="DV340" s="77"/>
      <c r="DW340" s="77"/>
      <c r="DX340" s="76"/>
      <c r="DY340" s="137"/>
      <c r="DZ340" s="76"/>
      <c r="EA340" s="137"/>
      <c r="EB340" s="76"/>
      <c r="EC340" s="137"/>
      <c r="ED340" s="76"/>
      <c r="EE340" s="137"/>
      <c r="EF340" s="76"/>
    </row>
    <row r="341" spans="2:136" x14ac:dyDescent="0.2">
      <c r="B341" s="142"/>
      <c r="C341" s="142"/>
      <c r="D341" s="142"/>
      <c r="E341" s="142"/>
      <c r="F341" s="142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T341" s="76"/>
      <c r="U341" s="76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76"/>
      <c r="AI341" s="76"/>
      <c r="AJ341" s="76"/>
      <c r="AK341" s="76"/>
      <c r="AL341" s="76"/>
      <c r="AM341" s="76"/>
      <c r="AN341" s="76"/>
      <c r="AO341" s="76"/>
      <c r="AP341" s="76"/>
      <c r="AQ341" s="76"/>
      <c r="AR341" s="76"/>
      <c r="AS341" s="76"/>
      <c r="AT341" s="76"/>
      <c r="AU341" s="76"/>
      <c r="AV341" s="76"/>
      <c r="AW341" s="76"/>
      <c r="AX341" s="76"/>
      <c r="AY341" s="76"/>
      <c r="AZ341" s="76"/>
      <c r="BA341" s="76"/>
      <c r="BB341" s="76"/>
      <c r="BC341" s="76"/>
      <c r="BD341" s="76"/>
      <c r="BE341" s="76"/>
      <c r="BF341" s="76"/>
      <c r="BG341" s="76"/>
      <c r="BH341" s="76"/>
      <c r="BI341" s="76"/>
      <c r="BJ341" s="76"/>
      <c r="BK341" s="76"/>
      <c r="BL341" s="76"/>
      <c r="BM341" s="76"/>
      <c r="BN341" s="76"/>
      <c r="BO341" s="76"/>
      <c r="BP341" s="76"/>
      <c r="BQ341" s="76"/>
      <c r="BR341" s="76"/>
      <c r="BS341" s="76"/>
      <c r="BU341" s="76"/>
      <c r="BW341" s="76"/>
      <c r="BX341" s="76"/>
      <c r="BY341" s="76"/>
      <c r="BZ341" s="76"/>
      <c r="CA341" s="76"/>
      <c r="CB341" s="76"/>
      <c r="CC341" s="76"/>
      <c r="CD341" s="76"/>
      <c r="CE341" s="76"/>
      <c r="CF341" s="76"/>
      <c r="CG341" s="76"/>
      <c r="CH341" s="76"/>
      <c r="CI341" s="76"/>
      <c r="CJ341" s="76"/>
      <c r="CK341" s="76"/>
      <c r="CL341" s="76"/>
      <c r="CM341" s="76"/>
      <c r="CN341" s="76"/>
      <c r="CO341" s="76"/>
      <c r="CP341" s="76"/>
      <c r="CQ341" s="76"/>
      <c r="CR341" s="76"/>
      <c r="CS341" s="76"/>
      <c r="CT341" s="76"/>
      <c r="CU341" s="76"/>
      <c r="CV341" s="76"/>
      <c r="CW341" s="76"/>
      <c r="CX341" s="76"/>
      <c r="CY341" s="76"/>
      <c r="CZ341" s="76"/>
      <c r="DA341" s="76"/>
      <c r="DB341" s="76"/>
      <c r="DC341" s="76"/>
      <c r="DD341" s="76"/>
      <c r="DE341" s="76"/>
      <c r="DF341" s="76"/>
      <c r="DG341" s="76"/>
      <c r="DH341" s="76"/>
      <c r="DI341" s="76"/>
      <c r="DJ341" s="76"/>
      <c r="DK341" s="76"/>
      <c r="DL341" s="76"/>
      <c r="DM341" s="76"/>
      <c r="DN341" s="76"/>
      <c r="DO341" s="77"/>
      <c r="DP341" s="77"/>
      <c r="DQ341" s="77"/>
      <c r="DR341" s="77"/>
      <c r="DS341" s="77"/>
      <c r="DT341" s="77"/>
      <c r="DU341" s="77"/>
      <c r="DV341" s="77"/>
      <c r="DW341" s="77"/>
      <c r="DX341" s="76"/>
      <c r="DY341" s="137"/>
      <c r="DZ341" s="76"/>
      <c r="EA341" s="137"/>
      <c r="EB341" s="76"/>
      <c r="EC341" s="137"/>
      <c r="ED341" s="76"/>
      <c r="EE341" s="137"/>
      <c r="EF341" s="76"/>
    </row>
    <row r="342" spans="2:136" x14ac:dyDescent="0.2">
      <c r="B342" s="142"/>
      <c r="C342" s="142"/>
      <c r="D342" s="142"/>
      <c r="E342" s="142"/>
      <c r="F342" s="142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T342" s="76"/>
      <c r="U342" s="76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76"/>
      <c r="AI342" s="76"/>
      <c r="AJ342" s="76"/>
      <c r="AK342" s="76"/>
      <c r="AL342" s="76"/>
      <c r="AM342" s="76"/>
      <c r="AN342" s="76"/>
      <c r="AO342" s="76"/>
      <c r="AP342" s="76"/>
      <c r="AQ342" s="76"/>
      <c r="AR342" s="76"/>
      <c r="AS342" s="76"/>
      <c r="AT342" s="76"/>
      <c r="AU342" s="76"/>
      <c r="AV342" s="76"/>
      <c r="AW342" s="76"/>
      <c r="AX342" s="76"/>
      <c r="AY342" s="76"/>
      <c r="AZ342" s="76"/>
      <c r="BA342" s="76"/>
      <c r="BB342" s="76"/>
      <c r="BC342" s="76"/>
      <c r="BD342" s="76"/>
      <c r="BE342" s="76"/>
      <c r="BF342" s="76"/>
      <c r="BG342" s="76"/>
      <c r="BH342" s="76"/>
      <c r="BI342" s="76"/>
      <c r="BJ342" s="76"/>
      <c r="BK342" s="76"/>
      <c r="BL342" s="76"/>
      <c r="BM342" s="76"/>
      <c r="BN342" s="76"/>
      <c r="BO342" s="76"/>
      <c r="BP342" s="76"/>
      <c r="BQ342" s="76"/>
      <c r="BR342" s="76"/>
      <c r="BS342" s="76"/>
      <c r="BU342" s="76"/>
      <c r="BW342" s="76"/>
      <c r="BX342" s="76"/>
      <c r="BY342" s="76"/>
      <c r="BZ342" s="76"/>
      <c r="CA342" s="76"/>
      <c r="CB342" s="76"/>
      <c r="CC342" s="76"/>
      <c r="CD342" s="76"/>
      <c r="CE342" s="76"/>
      <c r="CF342" s="76"/>
      <c r="CG342" s="76"/>
      <c r="CH342" s="76"/>
      <c r="CI342" s="76"/>
      <c r="CJ342" s="76"/>
      <c r="CK342" s="76"/>
      <c r="CL342" s="76"/>
      <c r="CM342" s="76"/>
      <c r="CN342" s="76"/>
      <c r="CO342" s="76"/>
      <c r="CP342" s="76"/>
      <c r="CQ342" s="76"/>
      <c r="CR342" s="76"/>
      <c r="CS342" s="76"/>
      <c r="CT342" s="76"/>
      <c r="CU342" s="76"/>
      <c r="CV342" s="76"/>
      <c r="CW342" s="76"/>
      <c r="CX342" s="76"/>
      <c r="CY342" s="76"/>
      <c r="CZ342" s="76"/>
      <c r="DA342" s="76"/>
      <c r="DB342" s="76"/>
      <c r="DC342" s="76"/>
      <c r="DD342" s="76"/>
      <c r="DE342" s="76"/>
      <c r="DF342" s="76"/>
      <c r="DG342" s="76"/>
      <c r="DH342" s="76"/>
      <c r="DI342" s="76"/>
      <c r="DJ342" s="76"/>
      <c r="DK342" s="76"/>
      <c r="DL342" s="76"/>
      <c r="DM342" s="76"/>
      <c r="DN342" s="76"/>
      <c r="DO342" s="77"/>
      <c r="DP342" s="77"/>
      <c r="DQ342" s="77"/>
      <c r="DR342" s="77"/>
      <c r="DS342" s="77"/>
      <c r="DT342" s="77"/>
      <c r="DU342" s="77"/>
      <c r="DV342" s="77"/>
      <c r="DW342" s="77"/>
      <c r="DX342" s="76"/>
      <c r="DY342" s="137"/>
      <c r="DZ342" s="76"/>
      <c r="EA342" s="137"/>
      <c r="EB342" s="76"/>
      <c r="EC342" s="137"/>
      <c r="ED342" s="76"/>
      <c r="EE342" s="137"/>
      <c r="EF342" s="76"/>
    </row>
    <row r="343" spans="2:136" x14ac:dyDescent="0.2">
      <c r="B343" s="142"/>
      <c r="C343" s="142"/>
      <c r="D343" s="142"/>
      <c r="E343" s="142"/>
      <c r="F343" s="142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T343" s="76"/>
      <c r="U343" s="76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76"/>
      <c r="AI343" s="76"/>
      <c r="AJ343" s="76"/>
      <c r="AK343" s="76"/>
      <c r="AL343" s="76"/>
      <c r="AM343" s="76"/>
      <c r="AN343" s="76"/>
      <c r="AO343" s="76"/>
      <c r="AP343" s="76"/>
      <c r="AQ343" s="76"/>
      <c r="AR343" s="76"/>
      <c r="AS343" s="76"/>
      <c r="AT343" s="76"/>
      <c r="AU343" s="76"/>
      <c r="AV343" s="76"/>
      <c r="AW343" s="76"/>
      <c r="AX343" s="76"/>
      <c r="AY343" s="76"/>
      <c r="AZ343" s="76"/>
      <c r="BA343" s="76"/>
      <c r="BB343" s="76"/>
      <c r="BC343" s="76"/>
      <c r="BD343" s="76"/>
      <c r="BE343" s="76"/>
      <c r="BF343" s="76"/>
      <c r="BG343" s="76"/>
      <c r="BH343" s="76"/>
      <c r="BI343" s="76"/>
      <c r="BJ343" s="76"/>
      <c r="BK343" s="76"/>
      <c r="BL343" s="76"/>
      <c r="BM343" s="76"/>
      <c r="BN343" s="76"/>
      <c r="BO343" s="76"/>
      <c r="BP343" s="76"/>
      <c r="BQ343" s="76"/>
      <c r="BR343" s="76"/>
      <c r="BS343" s="76"/>
      <c r="BU343" s="76"/>
      <c r="BW343" s="76"/>
      <c r="BX343" s="76"/>
      <c r="BY343" s="76"/>
      <c r="BZ343" s="76"/>
      <c r="CA343" s="76"/>
      <c r="CB343" s="76"/>
      <c r="CC343" s="76"/>
      <c r="CD343" s="76"/>
      <c r="CE343" s="76"/>
      <c r="CF343" s="76"/>
      <c r="CG343" s="76"/>
      <c r="CH343" s="76"/>
      <c r="CI343" s="76"/>
      <c r="CJ343" s="76"/>
      <c r="CK343" s="76"/>
      <c r="CL343" s="76"/>
      <c r="CM343" s="76"/>
      <c r="CN343" s="76"/>
      <c r="CO343" s="76"/>
      <c r="CP343" s="76"/>
      <c r="CQ343" s="76"/>
      <c r="CR343" s="76"/>
      <c r="CS343" s="76"/>
      <c r="CT343" s="76"/>
      <c r="CU343" s="76"/>
      <c r="CV343" s="76"/>
      <c r="CW343" s="76"/>
      <c r="CX343" s="76"/>
      <c r="CY343" s="76"/>
      <c r="CZ343" s="76"/>
      <c r="DA343" s="76"/>
      <c r="DB343" s="76"/>
      <c r="DC343" s="76"/>
      <c r="DD343" s="76"/>
      <c r="DE343" s="76"/>
      <c r="DF343" s="76"/>
      <c r="DG343" s="76"/>
      <c r="DH343" s="76"/>
      <c r="DI343" s="76"/>
      <c r="DJ343" s="76"/>
      <c r="DK343" s="76"/>
      <c r="DL343" s="76"/>
      <c r="DM343" s="76"/>
      <c r="DN343" s="76"/>
      <c r="DO343" s="77"/>
      <c r="DP343" s="77"/>
      <c r="DQ343" s="77"/>
      <c r="DR343" s="77"/>
      <c r="DS343" s="77"/>
      <c r="DT343" s="77"/>
      <c r="DU343" s="77"/>
      <c r="DV343" s="77"/>
      <c r="DW343" s="77"/>
      <c r="DX343" s="76"/>
      <c r="DY343" s="137"/>
      <c r="DZ343" s="76"/>
      <c r="EA343" s="137"/>
      <c r="EB343" s="76"/>
      <c r="EC343" s="137"/>
      <c r="ED343" s="76"/>
      <c r="EE343" s="137"/>
      <c r="EF343" s="76"/>
    </row>
    <row r="344" spans="2:136" x14ac:dyDescent="0.2">
      <c r="B344" s="142"/>
      <c r="C344" s="142"/>
      <c r="D344" s="142"/>
      <c r="E344" s="142"/>
      <c r="F344" s="142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T344" s="76"/>
      <c r="U344" s="76"/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76"/>
      <c r="AI344" s="76"/>
      <c r="AJ344" s="76"/>
      <c r="AK344" s="76"/>
      <c r="AL344" s="76"/>
      <c r="AM344" s="76"/>
      <c r="AN344" s="76"/>
      <c r="AO344" s="76"/>
      <c r="AP344" s="76"/>
      <c r="AQ344" s="76"/>
      <c r="AR344" s="76"/>
      <c r="AS344" s="76"/>
      <c r="AT344" s="76"/>
      <c r="AU344" s="76"/>
      <c r="AV344" s="76"/>
      <c r="AW344" s="76"/>
      <c r="AX344" s="76"/>
      <c r="AY344" s="76"/>
      <c r="AZ344" s="76"/>
      <c r="BA344" s="76"/>
      <c r="BB344" s="76"/>
      <c r="BC344" s="76"/>
      <c r="BD344" s="76"/>
      <c r="BE344" s="76"/>
      <c r="BF344" s="76"/>
      <c r="BG344" s="76"/>
      <c r="BH344" s="76"/>
      <c r="BI344" s="76"/>
      <c r="BJ344" s="76"/>
      <c r="BK344" s="76"/>
      <c r="BL344" s="76"/>
      <c r="BM344" s="76"/>
      <c r="BN344" s="76"/>
      <c r="BO344" s="76"/>
      <c r="BP344" s="76"/>
      <c r="BQ344" s="76"/>
      <c r="BR344" s="76"/>
      <c r="BS344" s="76"/>
      <c r="BU344" s="76"/>
      <c r="BW344" s="76"/>
      <c r="BX344" s="76"/>
      <c r="BY344" s="76"/>
      <c r="BZ344" s="76"/>
      <c r="CA344" s="76"/>
      <c r="CB344" s="76"/>
      <c r="CC344" s="76"/>
      <c r="CD344" s="76"/>
      <c r="CE344" s="76"/>
      <c r="CF344" s="76"/>
      <c r="CG344" s="76"/>
      <c r="CH344" s="76"/>
      <c r="CI344" s="76"/>
      <c r="CJ344" s="76"/>
      <c r="CK344" s="76"/>
      <c r="CL344" s="76"/>
      <c r="CM344" s="76"/>
      <c r="CN344" s="76"/>
      <c r="CO344" s="76"/>
      <c r="CP344" s="76"/>
      <c r="CQ344" s="76"/>
      <c r="CR344" s="76"/>
      <c r="CS344" s="76"/>
      <c r="CT344" s="76"/>
      <c r="CU344" s="76"/>
      <c r="CV344" s="76"/>
      <c r="CW344" s="76"/>
      <c r="CX344" s="76"/>
      <c r="CY344" s="76"/>
      <c r="CZ344" s="76"/>
      <c r="DA344" s="76"/>
      <c r="DB344" s="76"/>
      <c r="DC344" s="76"/>
      <c r="DD344" s="76"/>
      <c r="DE344" s="76"/>
      <c r="DF344" s="76"/>
      <c r="DG344" s="76"/>
      <c r="DH344" s="76"/>
      <c r="DI344" s="76"/>
      <c r="DJ344" s="76"/>
      <c r="DK344" s="76"/>
      <c r="DL344" s="76"/>
      <c r="DM344" s="76"/>
      <c r="DN344" s="76"/>
      <c r="DO344" s="77"/>
      <c r="DP344" s="77"/>
      <c r="DQ344" s="77"/>
      <c r="DR344" s="77"/>
      <c r="DS344" s="77"/>
      <c r="DT344" s="77"/>
      <c r="DU344" s="77"/>
      <c r="DV344" s="77"/>
      <c r="DW344" s="77"/>
      <c r="DX344" s="76"/>
      <c r="DY344" s="137"/>
      <c r="DZ344" s="76"/>
      <c r="EA344" s="137"/>
      <c r="EB344" s="76"/>
      <c r="EC344" s="137"/>
      <c r="ED344" s="76"/>
      <c r="EE344" s="137"/>
      <c r="EF344" s="76"/>
    </row>
    <row r="345" spans="2:136" x14ac:dyDescent="0.2">
      <c r="B345" s="142"/>
      <c r="C345" s="142"/>
      <c r="D345" s="142"/>
      <c r="E345" s="142"/>
      <c r="F345" s="142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T345" s="76"/>
      <c r="U345" s="76"/>
      <c r="V345" s="76"/>
      <c r="W345" s="76"/>
      <c r="X345" s="76"/>
      <c r="Y345" s="76"/>
      <c r="Z345" s="76"/>
      <c r="AA345" s="76"/>
      <c r="AB345" s="76"/>
      <c r="AC345" s="76"/>
      <c r="AD345" s="76"/>
      <c r="AE345" s="76"/>
      <c r="AF345" s="76"/>
      <c r="AG345" s="76"/>
      <c r="AH345" s="76"/>
      <c r="AI345" s="76"/>
      <c r="AJ345" s="76"/>
      <c r="AK345" s="76"/>
      <c r="AL345" s="76"/>
      <c r="AM345" s="76"/>
      <c r="AN345" s="76"/>
      <c r="AO345" s="76"/>
      <c r="AP345" s="76"/>
      <c r="AQ345" s="76"/>
      <c r="AR345" s="76"/>
      <c r="AS345" s="76"/>
      <c r="AT345" s="76"/>
      <c r="AU345" s="76"/>
      <c r="AV345" s="76"/>
      <c r="AW345" s="76"/>
      <c r="AX345" s="76"/>
      <c r="AY345" s="76"/>
      <c r="AZ345" s="76"/>
      <c r="BA345" s="76"/>
      <c r="BB345" s="76"/>
      <c r="BC345" s="76"/>
      <c r="BD345" s="76"/>
      <c r="BE345" s="76"/>
      <c r="BF345" s="76"/>
      <c r="BG345" s="76"/>
      <c r="BH345" s="76"/>
      <c r="BI345" s="76"/>
      <c r="BJ345" s="76"/>
      <c r="BK345" s="76"/>
      <c r="BL345" s="76"/>
      <c r="BM345" s="76"/>
      <c r="BN345" s="76"/>
      <c r="BO345" s="76"/>
      <c r="BP345" s="76"/>
      <c r="BQ345" s="76"/>
      <c r="BR345" s="76"/>
      <c r="BS345" s="76"/>
      <c r="BU345" s="76"/>
      <c r="BW345" s="76"/>
      <c r="BX345" s="76"/>
      <c r="BY345" s="76"/>
      <c r="BZ345" s="76"/>
      <c r="CA345" s="76"/>
      <c r="CB345" s="76"/>
      <c r="CC345" s="76"/>
      <c r="CD345" s="76"/>
      <c r="CE345" s="76"/>
      <c r="CF345" s="76"/>
      <c r="CG345" s="76"/>
      <c r="CH345" s="76"/>
      <c r="CI345" s="76"/>
      <c r="CJ345" s="76"/>
      <c r="CK345" s="76"/>
      <c r="CL345" s="76"/>
      <c r="CM345" s="76"/>
      <c r="CN345" s="76"/>
      <c r="CO345" s="76"/>
      <c r="CP345" s="76"/>
      <c r="CQ345" s="76"/>
      <c r="CR345" s="76"/>
      <c r="CS345" s="76"/>
      <c r="CT345" s="76"/>
      <c r="CU345" s="76"/>
      <c r="CV345" s="76"/>
      <c r="CW345" s="76"/>
      <c r="CX345" s="76"/>
      <c r="CY345" s="76"/>
      <c r="CZ345" s="76"/>
      <c r="DA345" s="76"/>
      <c r="DB345" s="76"/>
      <c r="DC345" s="76"/>
      <c r="DD345" s="76"/>
      <c r="DE345" s="76"/>
      <c r="DF345" s="76"/>
      <c r="DG345" s="76"/>
      <c r="DH345" s="76"/>
      <c r="DI345" s="76"/>
      <c r="DJ345" s="76"/>
      <c r="DK345" s="76"/>
      <c r="DL345" s="76"/>
      <c r="DM345" s="76"/>
      <c r="DN345" s="76"/>
      <c r="DO345" s="77"/>
      <c r="DP345" s="77"/>
      <c r="DQ345" s="77"/>
      <c r="DR345" s="77"/>
      <c r="DS345" s="77"/>
      <c r="DT345" s="77"/>
      <c r="DU345" s="77"/>
      <c r="DV345" s="77"/>
      <c r="DW345" s="77"/>
      <c r="DX345" s="76"/>
      <c r="DY345" s="137"/>
      <c r="DZ345" s="76"/>
      <c r="EA345" s="137"/>
      <c r="EB345" s="76"/>
      <c r="EC345" s="137"/>
      <c r="ED345" s="76"/>
      <c r="EE345" s="137"/>
      <c r="EF345" s="76"/>
    </row>
    <row r="346" spans="2:136" x14ac:dyDescent="0.2">
      <c r="B346" s="142"/>
      <c r="C346" s="142"/>
      <c r="D346" s="142"/>
      <c r="E346" s="142"/>
      <c r="F346" s="142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T346" s="76"/>
      <c r="U346" s="76"/>
      <c r="V346" s="76"/>
      <c r="W346" s="76"/>
      <c r="X346" s="76"/>
      <c r="Y346" s="76"/>
      <c r="Z346" s="76"/>
      <c r="AA346" s="76"/>
      <c r="AB346" s="76"/>
      <c r="AC346" s="76"/>
      <c r="AD346" s="76"/>
      <c r="AE346" s="76"/>
      <c r="AF346" s="76"/>
      <c r="AG346" s="76"/>
      <c r="AH346" s="76"/>
      <c r="AI346" s="76"/>
      <c r="AJ346" s="76"/>
      <c r="AK346" s="76"/>
      <c r="AL346" s="76"/>
      <c r="AM346" s="76"/>
      <c r="AN346" s="76"/>
      <c r="AO346" s="76"/>
      <c r="AP346" s="76"/>
      <c r="AQ346" s="76"/>
      <c r="AR346" s="76"/>
      <c r="AS346" s="76"/>
      <c r="AT346" s="76"/>
      <c r="AU346" s="76"/>
      <c r="AV346" s="76"/>
      <c r="AW346" s="76"/>
      <c r="AX346" s="76"/>
      <c r="AY346" s="76"/>
      <c r="AZ346" s="76"/>
      <c r="BA346" s="76"/>
      <c r="BB346" s="76"/>
      <c r="BC346" s="76"/>
      <c r="BD346" s="76"/>
      <c r="BE346" s="76"/>
      <c r="BF346" s="76"/>
      <c r="BG346" s="76"/>
      <c r="BH346" s="76"/>
      <c r="BI346" s="76"/>
      <c r="BJ346" s="76"/>
      <c r="BK346" s="76"/>
      <c r="BL346" s="76"/>
      <c r="BM346" s="76"/>
      <c r="BN346" s="76"/>
      <c r="BO346" s="76"/>
      <c r="BP346" s="76"/>
      <c r="BQ346" s="76"/>
      <c r="BR346" s="76"/>
      <c r="BS346" s="76"/>
      <c r="BU346" s="76"/>
      <c r="BW346" s="76"/>
      <c r="BX346" s="76"/>
      <c r="BY346" s="76"/>
      <c r="BZ346" s="76"/>
      <c r="CA346" s="76"/>
      <c r="CB346" s="76"/>
      <c r="CC346" s="76"/>
      <c r="CD346" s="76"/>
      <c r="CE346" s="76"/>
      <c r="CF346" s="76"/>
      <c r="CG346" s="76"/>
      <c r="CH346" s="76"/>
      <c r="CI346" s="76"/>
      <c r="CJ346" s="76"/>
      <c r="CK346" s="76"/>
      <c r="CL346" s="76"/>
      <c r="CM346" s="76"/>
      <c r="CN346" s="76"/>
      <c r="CO346" s="76"/>
      <c r="CP346" s="76"/>
      <c r="CQ346" s="76"/>
      <c r="CR346" s="76"/>
      <c r="CS346" s="76"/>
      <c r="CT346" s="76"/>
      <c r="CU346" s="76"/>
      <c r="CV346" s="76"/>
      <c r="CW346" s="76"/>
      <c r="CX346" s="76"/>
      <c r="CY346" s="76"/>
      <c r="CZ346" s="76"/>
      <c r="DA346" s="76"/>
      <c r="DB346" s="76"/>
      <c r="DC346" s="76"/>
      <c r="DD346" s="76"/>
      <c r="DE346" s="76"/>
      <c r="DF346" s="76"/>
      <c r="DG346" s="76"/>
      <c r="DH346" s="76"/>
      <c r="DI346" s="76"/>
      <c r="DJ346" s="76"/>
      <c r="DK346" s="76"/>
      <c r="DL346" s="76"/>
      <c r="DM346" s="76"/>
      <c r="DN346" s="76"/>
      <c r="DO346" s="77"/>
      <c r="DP346" s="77"/>
      <c r="DQ346" s="77"/>
      <c r="DR346" s="77"/>
      <c r="DS346" s="77"/>
      <c r="DT346" s="77"/>
      <c r="DU346" s="77"/>
      <c r="DV346" s="77"/>
      <c r="DW346" s="77"/>
      <c r="DX346" s="76"/>
      <c r="DY346" s="137"/>
      <c r="DZ346" s="76"/>
      <c r="EA346" s="137"/>
      <c r="EB346" s="76"/>
      <c r="EC346" s="137"/>
      <c r="ED346" s="76"/>
      <c r="EE346" s="137"/>
      <c r="EF346" s="76"/>
    </row>
    <row r="347" spans="2:136" x14ac:dyDescent="0.2">
      <c r="B347" s="142"/>
      <c r="C347" s="142"/>
      <c r="D347" s="142"/>
      <c r="E347" s="142"/>
      <c r="F347" s="142"/>
      <c r="G347" s="142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T347" s="76"/>
      <c r="U347" s="76"/>
      <c r="V347" s="76"/>
      <c r="W347" s="76"/>
      <c r="X347" s="76"/>
      <c r="Y347" s="76"/>
      <c r="Z347" s="76"/>
      <c r="AA347" s="76"/>
      <c r="AB347" s="76"/>
      <c r="AC347" s="76"/>
      <c r="AD347" s="76"/>
      <c r="AE347" s="76"/>
      <c r="AF347" s="76"/>
      <c r="AG347" s="76"/>
      <c r="AH347" s="76"/>
      <c r="AI347" s="76"/>
      <c r="AJ347" s="76"/>
      <c r="AK347" s="76"/>
      <c r="AL347" s="76"/>
      <c r="AM347" s="76"/>
      <c r="AN347" s="76"/>
      <c r="AO347" s="76"/>
      <c r="AP347" s="76"/>
      <c r="AQ347" s="76"/>
      <c r="AR347" s="76"/>
      <c r="AS347" s="76"/>
      <c r="AT347" s="76"/>
      <c r="AU347" s="76"/>
      <c r="AV347" s="76"/>
      <c r="AW347" s="76"/>
      <c r="AX347" s="76"/>
      <c r="AY347" s="76"/>
      <c r="AZ347" s="76"/>
      <c r="BA347" s="76"/>
      <c r="BB347" s="76"/>
      <c r="BC347" s="76"/>
      <c r="BD347" s="76"/>
      <c r="BE347" s="76"/>
      <c r="BF347" s="76"/>
      <c r="BG347" s="76"/>
      <c r="BH347" s="76"/>
      <c r="BI347" s="76"/>
      <c r="BJ347" s="76"/>
      <c r="BK347" s="76"/>
      <c r="BL347" s="76"/>
      <c r="BM347" s="76"/>
      <c r="BN347" s="76"/>
      <c r="BO347" s="76"/>
      <c r="BP347" s="76"/>
      <c r="BQ347" s="76"/>
      <c r="BR347" s="76"/>
      <c r="BS347" s="76"/>
      <c r="BU347" s="76"/>
      <c r="BW347" s="76"/>
      <c r="BX347" s="76"/>
      <c r="BY347" s="76"/>
      <c r="BZ347" s="76"/>
      <c r="CA347" s="76"/>
      <c r="CB347" s="76"/>
      <c r="CC347" s="76"/>
      <c r="CD347" s="76"/>
      <c r="CE347" s="76"/>
      <c r="CF347" s="76"/>
      <c r="CG347" s="76"/>
      <c r="CH347" s="76"/>
      <c r="CI347" s="76"/>
      <c r="CJ347" s="76"/>
      <c r="CK347" s="76"/>
      <c r="CL347" s="76"/>
      <c r="CM347" s="76"/>
      <c r="CN347" s="76"/>
      <c r="CO347" s="76"/>
      <c r="CP347" s="76"/>
      <c r="CQ347" s="76"/>
      <c r="CR347" s="76"/>
      <c r="CS347" s="76"/>
      <c r="CT347" s="76"/>
      <c r="CU347" s="76"/>
      <c r="CV347" s="76"/>
      <c r="CW347" s="76"/>
      <c r="CX347" s="76"/>
      <c r="CY347" s="76"/>
      <c r="CZ347" s="76"/>
      <c r="DA347" s="76"/>
      <c r="DB347" s="76"/>
      <c r="DC347" s="76"/>
      <c r="DD347" s="76"/>
      <c r="DE347" s="76"/>
      <c r="DF347" s="76"/>
      <c r="DG347" s="76"/>
      <c r="DH347" s="76"/>
      <c r="DI347" s="76"/>
      <c r="DJ347" s="76"/>
      <c r="DK347" s="76"/>
      <c r="DL347" s="76"/>
      <c r="DM347" s="76"/>
      <c r="DN347" s="76"/>
      <c r="DO347" s="77"/>
      <c r="DP347" s="77"/>
      <c r="DQ347" s="77"/>
      <c r="DR347" s="77"/>
      <c r="DS347" s="77"/>
      <c r="DT347" s="77"/>
      <c r="DU347" s="77"/>
      <c r="DV347" s="77"/>
      <c r="DW347" s="77"/>
      <c r="DX347" s="76"/>
      <c r="DY347" s="137"/>
      <c r="DZ347" s="76"/>
      <c r="EA347" s="137"/>
      <c r="EB347" s="76"/>
      <c r="EC347" s="137"/>
      <c r="ED347" s="76"/>
      <c r="EE347" s="137"/>
      <c r="EF347" s="76"/>
    </row>
    <row r="348" spans="2:136" x14ac:dyDescent="0.2">
      <c r="B348" s="142"/>
      <c r="C348" s="142"/>
      <c r="D348" s="142"/>
      <c r="E348" s="142"/>
      <c r="F348" s="142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T348" s="76"/>
      <c r="U348" s="76"/>
      <c r="V348" s="76"/>
      <c r="W348" s="76"/>
      <c r="X348" s="76"/>
      <c r="Y348" s="76"/>
      <c r="Z348" s="76"/>
      <c r="AA348" s="76"/>
      <c r="AB348" s="76"/>
      <c r="AC348" s="76"/>
      <c r="AD348" s="76"/>
      <c r="AE348" s="76"/>
      <c r="AF348" s="76"/>
      <c r="AG348" s="76"/>
      <c r="AH348" s="76"/>
      <c r="AI348" s="76"/>
      <c r="AJ348" s="76"/>
      <c r="AK348" s="76"/>
      <c r="AL348" s="76"/>
      <c r="AM348" s="76"/>
      <c r="AN348" s="76"/>
      <c r="AO348" s="76"/>
      <c r="AP348" s="76"/>
      <c r="AQ348" s="76"/>
      <c r="AR348" s="76"/>
      <c r="AS348" s="76"/>
      <c r="AT348" s="76"/>
      <c r="AU348" s="76"/>
      <c r="AV348" s="76"/>
      <c r="AW348" s="76"/>
      <c r="AX348" s="76"/>
      <c r="AY348" s="76"/>
      <c r="AZ348" s="76"/>
      <c r="BA348" s="76"/>
      <c r="BB348" s="76"/>
      <c r="BC348" s="76"/>
      <c r="BD348" s="76"/>
      <c r="BE348" s="76"/>
      <c r="BF348" s="76"/>
      <c r="BG348" s="76"/>
      <c r="BH348" s="76"/>
      <c r="BI348" s="76"/>
      <c r="BJ348" s="76"/>
      <c r="BK348" s="76"/>
      <c r="BL348" s="76"/>
      <c r="BM348" s="76"/>
      <c r="BN348" s="76"/>
      <c r="BO348" s="76"/>
      <c r="BP348" s="76"/>
      <c r="BQ348" s="76"/>
      <c r="BR348" s="76"/>
      <c r="BS348" s="76"/>
      <c r="BU348" s="76"/>
      <c r="BW348" s="76"/>
      <c r="BX348" s="76"/>
      <c r="BY348" s="76"/>
      <c r="BZ348" s="76"/>
      <c r="CA348" s="76"/>
      <c r="CB348" s="76"/>
      <c r="CC348" s="76"/>
      <c r="CD348" s="76"/>
      <c r="CE348" s="76"/>
      <c r="CF348" s="76"/>
      <c r="CG348" s="76"/>
      <c r="CH348" s="76"/>
      <c r="CI348" s="76"/>
      <c r="CJ348" s="76"/>
      <c r="CK348" s="76"/>
      <c r="CL348" s="76"/>
      <c r="CM348" s="76"/>
      <c r="CN348" s="76"/>
      <c r="CO348" s="76"/>
      <c r="CP348" s="76"/>
      <c r="CQ348" s="76"/>
      <c r="CR348" s="76"/>
      <c r="CS348" s="76"/>
      <c r="CT348" s="76"/>
      <c r="CU348" s="76"/>
      <c r="CV348" s="76"/>
      <c r="CW348" s="76"/>
      <c r="CX348" s="76"/>
      <c r="CY348" s="76"/>
      <c r="CZ348" s="76"/>
      <c r="DA348" s="76"/>
      <c r="DB348" s="76"/>
      <c r="DC348" s="76"/>
      <c r="DD348" s="76"/>
      <c r="DE348" s="76"/>
      <c r="DF348" s="76"/>
      <c r="DG348" s="76"/>
      <c r="DH348" s="76"/>
      <c r="DI348" s="76"/>
      <c r="DJ348" s="76"/>
      <c r="DK348" s="76"/>
      <c r="DL348" s="76"/>
      <c r="DM348" s="76"/>
      <c r="DN348" s="76"/>
      <c r="DO348" s="77"/>
      <c r="DP348" s="77"/>
      <c r="DQ348" s="77"/>
      <c r="DR348" s="77"/>
      <c r="DS348" s="77"/>
      <c r="DT348" s="77"/>
      <c r="DU348" s="77"/>
      <c r="DV348" s="77"/>
      <c r="DW348" s="77"/>
      <c r="DX348" s="76"/>
      <c r="DY348" s="137"/>
      <c r="DZ348" s="76"/>
      <c r="EA348" s="137"/>
      <c r="EB348" s="76"/>
      <c r="EC348" s="137"/>
      <c r="ED348" s="76"/>
      <c r="EE348" s="137"/>
      <c r="EF348" s="76"/>
    </row>
    <row r="349" spans="2:136" x14ac:dyDescent="0.2">
      <c r="B349" s="142"/>
      <c r="C349" s="142"/>
      <c r="D349" s="142"/>
      <c r="E349" s="142"/>
      <c r="F349" s="142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T349" s="76"/>
      <c r="U349" s="76"/>
      <c r="V349" s="76"/>
      <c r="W349" s="76"/>
      <c r="X349" s="76"/>
      <c r="Y349" s="76"/>
      <c r="Z349" s="76"/>
      <c r="AA349" s="76"/>
      <c r="AB349" s="76"/>
      <c r="AC349" s="76"/>
      <c r="AD349" s="76"/>
      <c r="AE349" s="76"/>
      <c r="AF349" s="76"/>
      <c r="AG349" s="76"/>
      <c r="AH349" s="76"/>
      <c r="AI349" s="76"/>
      <c r="AJ349" s="76"/>
      <c r="AK349" s="76"/>
      <c r="AL349" s="76"/>
      <c r="AM349" s="76"/>
      <c r="AN349" s="76"/>
      <c r="AO349" s="76"/>
      <c r="AP349" s="76"/>
      <c r="AQ349" s="76"/>
      <c r="AR349" s="76"/>
      <c r="AS349" s="76"/>
      <c r="AT349" s="76"/>
      <c r="AU349" s="76"/>
      <c r="AV349" s="76"/>
      <c r="AW349" s="76"/>
      <c r="AX349" s="76"/>
      <c r="AY349" s="76"/>
      <c r="AZ349" s="76"/>
      <c r="BA349" s="76"/>
      <c r="BB349" s="76"/>
      <c r="BC349" s="76"/>
      <c r="BD349" s="76"/>
      <c r="BE349" s="76"/>
      <c r="BF349" s="76"/>
      <c r="BG349" s="76"/>
      <c r="BH349" s="76"/>
      <c r="BI349" s="76"/>
      <c r="BJ349" s="76"/>
      <c r="BK349" s="76"/>
      <c r="BL349" s="76"/>
      <c r="BM349" s="76"/>
      <c r="BN349" s="76"/>
      <c r="BO349" s="76"/>
      <c r="BP349" s="76"/>
      <c r="BQ349" s="76"/>
      <c r="BR349" s="76"/>
      <c r="BS349" s="76"/>
      <c r="BU349" s="76"/>
      <c r="BW349" s="76"/>
      <c r="BX349" s="76"/>
      <c r="BY349" s="76"/>
      <c r="BZ349" s="76"/>
      <c r="CA349" s="76"/>
      <c r="CB349" s="76"/>
      <c r="CC349" s="76"/>
      <c r="CD349" s="76"/>
      <c r="CE349" s="76"/>
      <c r="CF349" s="76"/>
      <c r="CG349" s="76"/>
      <c r="CH349" s="76"/>
      <c r="CI349" s="76"/>
      <c r="CJ349" s="76"/>
      <c r="CK349" s="76"/>
      <c r="CL349" s="76"/>
      <c r="CM349" s="76"/>
      <c r="CN349" s="76"/>
      <c r="CO349" s="76"/>
      <c r="CP349" s="76"/>
      <c r="CQ349" s="76"/>
      <c r="CR349" s="76"/>
      <c r="CS349" s="76"/>
      <c r="CT349" s="76"/>
      <c r="CU349" s="76"/>
      <c r="CV349" s="76"/>
      <c r="CW349" s="76"/>
      <c r="CX349" s="76"/>
      <c r="CY349" s="76"/>
      <c r="CZ349" s="76"/>
      <c r="DA349" s="76"/>
      <c r="DB349" s="76"/>
      <c r="DC349" s="76"/>
      <c r="DD349" s="76"/>
      <c r="DE349" s="76"/>
      <c r="DF349" s="76"/>
      <c r="DG349" s="76"/>
      <c r="DH349" s="76"/>
      <c r="DI349" s="76"/>
      <c r="DJ349" s="76"/>
      <c r="DK349" s="76"/>
      <c r="DL349" s="76"/>
      <c r="DM349" s="76"/>
      <c r="DN349" s="76"/>
      <c r="DO349" s="77"/>
      <c r="DP349" s="77"/>
      <c r="DQ349" s="77"/>
      <c r="DR349" s="77"/>
      <c r="DS349" s="77"/>
      <c r="DT349" s="77"/>
      <c r="DU349" s="77"/>
      <c r="DV349" s="77"/>
      <c r="DW349" s="77"/>
      <c r="DX349" s="76"/>
      <c r="DY349" s="137"/>
      <c r="DZ349" s="76"/>
      <c r="EA349" s="137"/>
      <c r="EB349" s="76"/>
      <c r="EC349" s="137"/>
      <c r="ED349" s="76"/>
      <c r="EE349" s="137"/>
      <c r="EF349" s="76"/>
    </row>
    <row r="350" spans="2:136" x14ac:dyDescent="0.2">
      <c r="B350" s="142"/>
      <c r="C350" s="142"/>
      <c r="D350" s="142"/>
      <c r="E350" s="142"/>
      <c r="F350" s="142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T350" s="76"/>
      <c r="U350" s="76"/>
      <c r="V350" s="76"/>
      <c r="W350" s="76"/>
      <c r="X350" s="76"/>
      <c r="Y350" s="76"/>
      <c r="Z350" s="76"/>
      <c r="AA350" s="76"/>
      <c r="AB350" s="76"/>
      <c r="AC350" s="76"/>
      <c r="AD350" s="76"/>
      <c r="AE350" s="76"/>
      <c r="AF350" s="76"/>
      <c r="AG350" s="76"/>
      <c r="AH350" s="76"/>
      <c r="AI350" s="76"/>
      <c r="AJ350" s="76"/>
      <c r="AK350" s="76"/>
      <c r="AL350" s="76"/>
      <c r="AM350" s="76"/>
      <c r="AN350" s="76"/>
      <c r="AO350" s="76"/>
      <c r="AP350" s="76"/>
      <c r="AQ350" s="76"/>
      <c r="AR350" s="76"/>
      <c r="AS350" s="76"/>
      <c r="AT350" s="76"/>
      <c r="AU350" s="76"/>
      <c r="AV350" s="76"/>
      <c r="AW350" s="76"/>
      <c r="AX350" s="76"/>
      <c r="AY350" s="76"/>
      <c r="AZ350" s="76"/>
      <c r="BA350" s="76"/>
      <c r="BB350" s="76"/>
      <c r="BC350" s="76"/>
      <c r="BD350" s="76"/>
      <c r="BE350" s="76"/>
      <c r="BF350" s="76"/>
      <c r="BG350" s="76"/>
      <c r="BH350" s="76"/>
      <c r="BI350" s="76"/>
      <c r="BJ350" s="76"/>
      <c r="BK350" s="76"/>
      <c r="BL350" s="76"/>
      <c r="BM350" s="76"/>
      <c r="BN350" s="76"/>
      <c r="BO350" s="76"/>
      <c r="BP350" s="76"/>
      <c r="BQ350" s="76"/>
      <c r="BR350" s="76"/>
      <c r="BS350" s="76"/>
      <c r="BU350" s="76"/>
      <c r="BW350" s="76"/>
      <c r="BX350" s="76"/>
      <c r="BY350" s="76"/>
      <c r="BZ350" s="76"/>
      <c r="CA350" s="76"/>
      <c r="CB350" s="76"/>
      <c r="CC350" s="76"/>
      <c r="CD350" s="76"/>
      <c r="CE350" s="76"/>
      <c r="CF350" s="76"/>
      <c r="CG350" s="76"/>
      <c r="CH350" s="76"/>
      <c r="CI350" s="76"/>
      <c r="CJ350" s="76"/>
      <c r="CK350" s="76"/>
      <c r="CL350" s="76"/>
      <c r="CM350" s="76"/>
      <c r="CN350" s="76"/>
      <c r="CO350" s="76"/>
      <c r="CP350" s="76"/>
      <c r="CQ350" s="76"/>
      <c r="CR350" s="76"/>
      <c r="CS350" s="76"/>
      <c r="CT350" s="76"/>
      <c r="CU350" s="76"/>
      <c r="CV350" s="76"/>
      <c r="CW350" s="76"/>
      <c r="CX350" s="76"/>
      <c r="CY350" s="76"/>
      <c r="CZ350" s="76"/>
      <c r="DA350" s="76"/>
      <c r="DB350" s="76"/>
      <c r="DC350" s="76"/>
      <c r="DD350" s="76"/>
      <c r="DE350" s="76"/>
      <c r="DF350" s="76"/>
      <c r="DG350" s="76"/>
      <c r="DH350" s="76"/>
      <c r="DI350" s="76"/>
      <c r="DJ350" s="76"/>
      <c r="DK350" s="76"/>
      <c r="DL350" s="76"/>
      <c r="DM350" s="76"/>
      <c r="DN350" s="76"/>
      <c r="DO350" s="77"/>
      <c r="DP350" s="77"/>
      <c r="DQ350" s="77"/>
      <c r="DR350" s="77"/>
      <c r="DS350" s="77"/>
      <c r="DT350" s="77"/>
      <c r="DU350" s="77"/>
      <c r="DV350" s="77"/>
      <c r="DW350" s="77"/>
      <c r="DX350" s="76"/>
      <c r="DY350" s="137"/>
      <c r="DZ350" s="76"/>
      <c r="EA350" s="137"/>
      <c r="EB350" s="76"/>
      <c r="EC350" s="137"/>
      <c r="ED350" s="76"/>
      <c r="EE350" s="137"/>
      <c r="EF350" s="76"/>
    </row>
    <row r="351" spans="2:136" x14ac:dyDescent="0.2">
      <c r="B351" s="142"/>
      <c r="C351" s="142"/>
      <c r="D351" s="142"/>
      <c r="E351" s="142"/>
      <c r="F351" s="142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T351" s="76"/>
      <c r="U351" s="76"/>
      <c r="V351" s="76"/>
      <c r="W351" s="76"/>
      <c r="X351" s="76"/>
      <c r="Y351" s="76"/>
      <c r="Z351" s="76"/>
      <c r="AA351" s="76"/>
      <c r="AB351" s="76"/>
      <c r="AC351" s="76"/>
      <c r="AD351" s="76"/>
      <c r="AE351" s="76"/>
      <c r="AF351" s="76"/>
      <c r="AG351" s="76"/>
      <c r="AH351" s="76"/>
      <c r="AI351" s="76"/>
      <c r="AJ351" s="76"/>
      <c r="AK351" s="76"/>
      <c r="AL351" s="76"/>
      <c r="AM351" s="76"/>
      <c r="AN351" s="76"/>
      <c r="AO351" s="76"/>
      <c r="AP351" s="76"/>
      <c r="AQ351" s="76"/>
      <c r="AR351" s="76"/>
      <c r="AS351" s="76"/>
      <c r="AT351" s="76"/>
      <c r="AU351" s="76"/>
      <c r="AV351" s="76"/>
      <c r="AW351" s="76"/>
      <c r="AX351" s="76"/>
      <c r="AY351" s="76"/>
      <c r="AZ351" s="76"/>
      <c r="BA351" s="76"/>
      <c r="BB351" s="76"/>
      <c r="BC351" s="76"/>
      <c r="BD351" s="76"/>
      <c r="BE351" s="76"/>
      <c r="BF351" s="76"/>
      <c r="BG351" s="76"/>
      <c r="BH351" s="76"/>
      <c r="BI351" s="76"/>
      <c r="BJ351" s="76"/>
      <c r="BK351" s="76"/>
      <c r="BL351" s="76"/>
      <c r="BM351" s="76"/>
      <c r="BN351" s="76"/>
      <c r="BO351" s="76"/>
      <c r="BP351" s="76"/>
      <c r="BQ351" s="76"/>
      <c r="BR351" s="76"/>
      <c r="BS351" s="76"/>
      <c r="BU351" s="76"/>
      <c r="BW351" s="76"/>
      <c r="BX351" s="76"/>
      <c r="BY351" s="76"/>
      <c r="BZ351" s="76"/>
      <c r="CA351" s="76"/>
      <c r="CB351" s="76"/>
      <c r="CC351" s="76"/>
      <c r="CD351" s="76"/>
      <c r="CE351" s="76"/>
      <c r="CF351" s="76"/>
      <c r="CG351" s="76"/>
      <c r="CH351" s="76"/>
      <c r="CI351" s="76"/>
      <c r="CJ351" s="76"/>
      <c r="CK351" s="76"/>
      <c r="CL351" s="76"/>
      <c r="CM351" s="76"/>
      <c r="CN351" s="76"/>
      <c r="CO351" s="76"/>
      <c r="CP351" s="76"/>
      <c r="CQ351" s="76"/>
      <c r="CR351" s="76"/>
      <c r="CS351" s="76"/>
      <c r="CT351" s="76"/>
      <c r="CU351" s="76"/>
      <c r="CV351" s="76"/>
      <c r="CW351" s="76"/>
      <c r="CX351" s="76"/>
      <c r="CY351" s="76"/>
      <c r="CZ351" s="76"/>
      <c r="DA351" s="76"/>
      <c r="DB351" s="76"/>
      <c r="DC351" s="76"/>
      <c r="DD351" s="76"/>
      <c r="DE351" s="76"/>
      <c r="DF351" s="76"/>
      <c r="DG351" s="76"/>
      <c r="DH351" s="76"/>
      <c r="DI351" s="76"/>
      <c r="DJ351" s="76"/>
      <c r="DK351" s="76"/>
      <c r="DL351" s="76"/>
      <c r="DM351" s="76"/>
      <c r="DN351" s="76"/>
      <c r="DO351" s="77"/>
      <c r="DP351" s="77"/>
      <c r="DQ351" s="77"/>
      <c r="DR351" s="77"/>
      <c r="DS351" s="77"/>
      <c r="DT351" s="77"/>
      <c r="DU351" s="77"/>
      <c r="DV351" s="77"/>
      <c r="DW351" s="77"/>
      <c r="DX351" s="76"/>
      <c r="DY351" s="137"/>
      <c r="DZ351" s="76"/>
      <c r="EA351" s="137"/>
      <c r="EB351" s="76"/>
      <c r="EC351" s="137"/>
      <c r="ED351" s="76"/>
      <c r="EE351" s="137"/>
      <c r="EF351" s="76"/>
    </row>
    <row r="352" spans="2:136" x14ac:dyDescent="0.2">
      <c r="B352" s="142"/>
      <c r="C352" s="142"/>
      <c r="D352" s="142"/>
      <c r="E352" s="142"/>
      <c r="F352" s="142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T352" s="76"/>
      <c r="U352" s="76"/>
      <c r="V352" s="76"/>
      <c r="W352" s="76"/>
      <c r="X352" s="76"/>
      <c r="Y352" s="76"/>
      <c r="Z352" s="76"/>
      <c r="AA352" s="76"/>
      <c r="AB352" s="76"/>
      <c r="AC352" s="76"/>
      <c r="AD352" s="76"/>
      <c r="AE352" s="76"/>
      <c r="AF352" s="76"/>
      <c r="AG352" s="76"/>
      <c r="AH352" s="76"/>
      <c r="AI352" s="76"/>
      <c r="AJ352" s="76"/>
      <c r="AK352" s="76"/>
      <c r="AL352" s="76"/>
      <c r="AM352" s="76"/>
      <c r="AN352" s="76"/>
      <c r="AO352" s="76"/>
      <c r="AP352" s="76"/>
      <c r="AQ352" s="76"/>
      <c r="AR352" s="76"/>
      <c r="AS352" s="76"/>
      <c r="AT352" s="76"/>
      <c r="AU352" s="76"/>
      <c r="AV352" s="76"/>
      <c r="AW352" s="76"/>
      <c r="AX352" s="76"/>
      <c r="AY352" s="76"/>
      <c r="AZ352" s="76"/>
      <c r="BA352" s="76"/>
      <c r="BB352" s="76"/>
      <c r="BC352" s="76"/>
      <c r="BD352" s="76"/>
      <c r="BE352" s="76"/>
      <c r="BF352" s="76"/>
      <c r="BG352" s="76"/>
      <c r="BH352" s="76"/>
      <c r="BI352" s="76"/>
      <c r="BJ352" s="76"/>
      <c r="BK352" s="76"/>
      <c r="BL352" s="76"/>
      <c r="BM352" s="76"/>
      <c r="BN352" s="76"/>
      <c r="BO352" s="76"/>
      <c r="BP352" s="76"/>
      <c r="BQ352" s="76"/>
      <c r="BR352" s="76"/>
      <c r="BS352" s="76"/>
      <c r="BU352" s="76"/>
      <c r="BW352" s="76"/>
      <c r="BX352" s="76"/>
      <c r="BY352" s="76"/>
      <c r="BZ352" s="76"/>
      <c r="CA352" s="76"/>
      <c r="CB352" s="76"/>
      <c r="CC352" s="76"/>
      <c r="CD352" s="76"/>
      <c r="CE352" s="76"/>
      <c r="CF352" s="76"/>
      <c r="CG352" s="76"/>
      <c r="CH352" s="76"/>
      <c r="CI352" s="76"/>
      <c r="CJ352" s="76"/>
      <c r="CK352" s="76"/>
      <c r="CL352" s="76"/>
      <c r="CM352" s="76"/>
      <c r="CN352" s="76"/>
      <c r="CO352" s="76"/>
      <c r="CP352" s="76"/>
      <c r="CQ352" s="76"/>
      <c r="CR352" s="76"/>
      <c r="CS352" s="76"/>
      <c r="CT352" s="76"/>
      <c r="CU352" s="76"/>
      <c r="CV352" s="76"/>
      <c r="CW352" s="76"/>
      <c r="CX352" s="76"/>
      <c r="CY352" s="76"/>
      <c r="CZ352" s="76"/>
      <c r="DA352" s="76"/>
      <c r="DB352" s="76"/>
      <c r="DC352" s="76"/>
      <c r="DD352" s="76"/>
      <c r="DE352" s="76"/>
      <c r="DF352" s="76"/>
      <c r="DG352" s="76"/>
      <c r="DH352" s="76"/>
      <c r="DI352" s="76"/>
      <c r="DJ352" s="76"/>
      <c r="DK352" s="76"/>
      <c r="DL352" s="76"/>
      <c r="DM352" s="76"/>
      <c r="DN352" s="76"/>
      <c r="DO352" s="77"/>
      <c r="DP352" s="77"/>
      <c r="DQ352" s="77"/>
      <c r="DR352" s="77"/>
      <c r="DS352" s="77"/>
      <c r="DT352" s="77"/>
      <c r="DU352" s="77"/>
      <c r="DV352" s="77"/>
      <c r="DW352" s="77"/>
      <c r="DX352" s="76"/>
      <c r="DY352" s="137"/>
      <c r="DZ352" s="76"/>
      <c r="EA352" s="137"/>
      <c r="EB352" s="76"/>
      <c r="EC352" s="137"/>
      <c r="ED352" s="76"/>
      <c r="EE352" s="137"/>
      <c r="EF352" s="76"/>
    </row>
    <row r="353" spans="2:136" x14ac:dyDescent="0.2">
      <c r="B353" s="142"/>
      <c r="C353" s="142"/>
      <c r="D353" s="142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T353" s="76"/>
      <c r="U353" s="76"/>
      <c r="V353" s="76"/>
      <c r="W353" s="76"/>
      <c r="X353" s="76"/>
      <c r="Y353" s="76"/>
      <c r="Z353" s="76"/>
      <c r="AA353" s="76"/>
      <c r="AB353" s="76"/>
      <c r="AC353" s="76"/>
      <c r="AD353" s="76"/>
      <c r="AE353" s="76"/>
      <c r="AF353" s="76"/>
      <c r="AG353" s="76"/>
      <c r="AH353" s="76"/>
      <c r="AI353" s="76"/>
      <c r="AJ353" s="76"/>
      <c r="AK353" s="76"/>
      <c r="AL353" s="76"/>
      <c r="AM353" s="76"/>
      <c r="AN353" s="76"/>
      <c r="AO353" s="76"/>
      <c r="AP353" s="76"/>
      <c r="AQ353" s="76"/>
      <c r="AR353" s="76"/>
      <c r="AS353" s="76"/>
      <c r="AT353" s="76"/>
      <c r="AU353" s="76"/>
      <c r="AV353" s="76"/>
      <c r="AW353" s="76"/>
      <c r="AX353" s="76"/>
      <c r="AY353" s="76"/>
      <c r="AZ353" s="76"/>
      <c r="BA353" s="76"/>
      <c r="BB353" s="76"/>
      <c r="BC353" s="76"/>
      <c r="BD353" s="76"/>
      <c r="BE353" s="76"/>
      <c r="BF353" s="76"/>
      <c r="BG353" s="76"/>
      <c r="BH353" s="76"/>
      <c r="BI353" s="76"/>
      <c r="BJ353" s="76"/>
      <c r="BK353" s="76"/>
      <c r="BL353" s="76"/>
      <c r="BM353" s="76"/>
      <c r="BN353" s="76"/>
      <c r="BO353" s="76"/>
      <c r="BP353" s="76"/>
      <c r="BQ353" s="76"/>
      <c r="BR353" s="76"/>
      <c r="BS353" s="76"/>
      <c r="BU353" s="76"/>
      <c r="BW353" s="76"/>
      <c r="BX353" s="76"/>
      <c r="BY353" s="76"/>
      <c r="BZ353" s="76"/>
      <c r="CA353" s="76"/>
      <c r="CB353" s="76"/>
      <c r="CC353" s="76"/>
      <c r="CD353" s="76"/>
      <c r="CE353" s="76"/>
      <c r="CF353" s="76"/>
      <c r="CG353" s="76"/>
      <c r="CH353" s="76"/>
      <c r="CI353" s="76"/>
      <c r="CJ353" s="76"/>
      <c r="CK353" s="76"/>
      <c r="CL353" s="76"/>
      <c r="CM353" s="76"/>
      <c r="CN353" s="76"/>
      <c r="CO353" s="76"/>
      <c r="CP353" s="76"/>
      <c r="CQ353" s="76"/>
      <c r="CR353" s="76"/>
      <c r="CS353" s="76"/>
      <c r="CT353" s="76"/>
      <c r="CU353" s="76"/>
      <c r="CV353" s="76"/>
      <c r="CW353" s="76"/>
      <c r="CX353" s="76"/>
      <c r="CY353" s="76"/>
      <c r="CZ353" s="76"/>
      <c r="DA353" s="76"/>
      <c r="DB353" s="76"/>
      <c r="DC353" s="76"/>
      <c r="DD353" s="76"/>
      <c r="DE353" s="76"/>
      <c r="DF353" s="76"/>
      <c r="DG353" s="76"/>
      <c r="DH353" s="76"/>
      <c r="DI353" s="76"/>
      <c r="DJ353" s="76"/>
      <c r="DK353" s="76"/>
      <c r="DL353" s="76"/>
      <c r="DM353" s="76"/>
      <c r="DN353" s="76"/>
      <c r="DO353" s="77"/>
      <c r="DP353" s="77"/>
      <c r="DQ353" s="77"/>
      <c r="DR353" s="77"/>
      <c r="DS353" s="77"/>
      <c r="DT353" s="77"/>
      <c r="DU353" s="77"/>
      <c r="DV353" s="77"/>
      <c r="DW353" s="77"/>
      <c r="DX353" s="76"/>
      <c r="DY353" s="137"/>
      <c r="DZ353" s="76"/>
      <c r="EA353" s="137"/>
      <c r="EB353" s="76"/>
      <c r="EC353" s="137"/>
      <c r="ED353" s="76"/>
      <c r="EE353" s="137"/>
      <c r="EF353" s="76"/>
    </row>
    <row r="354" spans="2:136" x14ac:dyDescent="0.2">
      <c r="B354" s="76"/>
      <c r="D354" s="142"/>
      <c r="E354" s="142"/>
      <c r="F354" s="142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T354" s="76"/>
      <c r="U354" s="76"/>
      <c r="V354" s="76"/>
      <c r="W354" s="76"/>
      <c r="X354" s="76"/>
      <c r="Y354" s="76"/>
      <c r="Z354" s="76"/>
      <c r="AA354" s="76"/>
      <c r="AB354" s="76"/>
      <c r="AC354" s="76"/>
      <c r="AD354" s="76"/>
      <c r="AE354" s="76"/>
      <c r="AF354" s="76"/>
      <c r="AG354" s="76"/>
      <c r="AH354" s="76"/>
      <c r="AI354" s="76"/>
      <c r="AJ354" s="76"/>
      <c r="AK354" s="76"/>
      <c r="AL354" s="76"/>
      <c r="AM354" s="76"/>
      <c r="AN354" s="76"/>
      <c r="AO354" s="76"/>
      <c r="AP354" s="76"/>
      <c r="AQ354" s="76"/>
      <c r="AR354" s="76"/>
      <c r="AS354" s="76"/>
      <c r="AT354" s="76"/>
      <c r="AU354" s="76"/>
      <c r="AV354" s="76"/>
      <c r="AW354" s="76"/>
      <c r="AX354" s="76"/>
      <c r="AY354" s="76"/>
      <c r="AZ354" s="76"/>
      <c r="BA354" s="76"/>
      <c r="BB354" s="76"/>
      <c r="BC354" s="76"/>
      <c r="BD354" s="76"/>
      <c r="BE354" s="76"/>
      <c r="BF354" s="76"/>
      <c r="BG354" s="76"/>
      <c r="BH354" s="76"/>
      <c r="BI354" s="76"/>
      <c r="BJ354" s="76"/>
      <c r="BK354" s="76"/>
      <c r="BL354" s="76"/>
      <c r="BM354" s="76"/>
      <c r="BN354" s="76"/>
      <c r="BO354" s="76"/>
      <c r="BP354" s="76"/>
      <c r="BQ354" s="76"/>
      <c r="BR354" s="76"/>
      <c r="BS354" s="76"/>
      <c r="BU354" s="76"/>
      <c r="BW354" s="76"/>
      <c r="BX354" s="76"/>
      <c r="BY354" s="76"/>
      <c r="BZ354" s="76"/>
      <c r="CA354" s="76"/>
      <c r="CB354" s="76"/>
      <c r="CC354" s="76"/>
      <c r="CD354" s="76"/>
      <c r="CE354" s="76"/>
      <c r="CF354" s="76"/>
      <c r="CG354" s="76"/>
      <c r="CH354" s="76"/>
      <c r="CI354" s="76"/>
      <c r="CJ354" s="76"/>
      <c r="CK354" s="76"/>
      <c r="CL354" s="76"/>
      <c r="CM354" s="76"/>
      <c r="CN354" s="76"/>
      <c r="CO354" s="76"/>
      <c r="CP354" s="76"/>
      <c r="CQ354" s="76"/>
      <c r="CR354" s="76"/>
      <c r="CS354" s="76"/>
      <c r="CT354" s="76"/>
      <c r="CU354" s="76"/>
      <c r="CV354" s="76"/>
      <c r="CW354" s="76"/>
      <c r="CX354" s="76"/>
      <c r="CY354" s="76"/>
      <c r="CZ354" s="76"/>
      <c r="DA354" s="76"/>
      <c r="DB354" s="76"/>
      <c r="DC354" s="76"/>
      <c r="DD354" s="76"/>
      <c r="DE354" s="76"/>
      <c r="DF354" s="76"/>
      <c r="DG354" s="76"/>
      <c r="DH354" s="76"/>
      <c r="DI354" s="76"/>
      <c r="DJ354" s="76"/>
      <c r="DK354" s="76"/>
      <c r="DL354" s="76"/>
      <c r="DM354" s="76"/>
      <c r="DN354" s="76"/>
      <c r="DO354" s="77"/>
      <c r="DP354" s="77"/>
      <c r="DQ354" s="77"/>
      <c r="DR354" s="77"/>
      <c r="DS354" s="77"/>
      <c r="DT354" s="77"/>
      <c r="DU354" s="77"/>
      <c r="DV354" s="77"/>
      <c r="DW354" s="77"/>
      <c r="DX354" s="76"/>
      <c r="DY354" s="137"/>
      <c r="DZ354" s="76"/>
      <c r="EA354" s="137"/>
      <c r="EB354" s="76"/>
      <c r="EC354" s="137"/>
      <c r="ED354" s="76"/>
      <c r="EE354" s="137"/>
      <c r="EF354" s="76"/>
    </row>
    <row r="355" spans="2:136" x14ac:dyDescent="0.2">
      <c r="B355" s="76"/>
      <c r="D355" s="142"/>
      <c r="E355" s="142"/>
      <c r="F355" s="142"/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T355" s="76"/>
      <c r="U355" s="76"/>
      <c r="V355" s="76"/>
      <c r="W355" s="76"/>
      <c r="X355" s="76"/>
      <c r="Y355" s="76"/>
      <c r="Z355" s="76"/>
      <c r="AA355" s="76"/>
      <c r="AB355" s="76"/>
      <c r="AC355" s="76"/>
      <c r="AD355" s="76"/>
      <c r="AE355" s="76"/>
      <c r="AF355" s="76"/>
      <c r="AG355" s="76"/>
      <c r="AH355" s="76"/>
      <c r="AI355" s="76"/>
      <c r="AJ355" s="76"/>
      <c r="AK355" s="76"/>
      <c r="AL355" s="76"/>
      <c r="AM355" s="76"/>
      <c r="AN355" s="76"/>
      <c r="AO355" s="76"/>
      <c r="AP355" s="76"/>
      <c r="AQ355" s="76"/>
      <c r="AR355" s="76"/>
      <c r="AS355" s="76"/>
      <c r="AT355" s="76"/>
      <c r="AU355" s="76"/>
      <c r="AV355" s="76"/>
      <c r="AW355" s="76"/>
      <c r="AX355" s="76"/>
      <c r="AY355" s="76"/>
      <c r="AZ355" s="76"/>
      <c r="BA355" s="76"/>
      <c r="BB355" s="76"/>
      <c r="BC355" s="76"/>
      <c r="BD355" s="76"/>
      <c r="BE355" s="76"/>
      <c r="BF355" s="76"/>
      <c r="BG355" s="76"/>
      <c r="BH355" s="76"/>
      <c r="BI355" s="76"/>
      <c r="BJ355" s="76"/>
      <c r="BK355" s="76"/>
      <c r="BL355" s="76"/>
      <c r="BM355" s="76"/>
      <c r="BN355" s="76"/>
      <c r="BO355" s="76"/>
      <c r="BP355" s="76"/>
      <c r="BQ355" s="76"/>
      <c r="BR355" s="76"/>
      <c r="BS355" s="76"/>
      <c r="BU355" s="76"/>
      <c r="BW355" s="76"/>
      <c r="BX355" s="76"/>
      <c r="BY355" s="76"/>
      <c r="BZ355" s="76"/>
      <c r="CA355" s="76"/>
      <c r="CB355" s="76"/>
      <c r="CC355" s="76"/>
      <c r="CD355" s="76"/>
      <c r="CE355" s="76"/>
      <c r="CF355" s="76"/>
      <c r="CG355" s="76"/>
      <c r="CH355" s="76"/>
      <c r="CI355" s="76"/>
      <c r="CJ355" s="76"/>
      <c r="CK355" s="76"/>
      <c r="CL355" s="76"/>
      <c r="CM355" s="76"/>
      <c r="CN355" s="76"/>
      <c r="CO355" s="76"/>
      <c r="CP355" s="76"/>
      <c r="CQ355" s="76"/>
      <c r="CR355" s="76"/>
      <c r="CS355" s="76"/>
      <c r="CT355" s="76"/>
      <c r="CU355" s="76"/>
      <c r="CV355" s="76"/>
      <c r="CW355" s="76"/>
      <c r="CX355" s="76"/>
      <c r="CY355" s="76"/>
      <c r="CZ355" s="76"/>
      <c r="DA355" s="76"/>
      <c r="DB355" s="76"/>
      <c r="DC355" s="76"/>
      <c r="DD355" s="76"/>
      <c r="DE355" s="76"/>
      <c r="DF355" s="76"/>
      <c r="DG355" s="76"/>
      <c r="DH355" s="76"/>
      <c r="DI355" s="76"/>
      <c r="DJ355" s="76"/>
      <c r="DK355" s="76"/>
      <c r="DL355" s="76"/>
      <c r="DM355" s="76"/>
      <c r="DN355" s="76"/>
      <c r="DO355" s="77"/>
      <c r="DP355" s="77"/>
      <c r="DQ355" s="77"/>
      <c r="DR355" s="77"/>
      <c r="DS355" s="77"/>
      <c r="DT355" s="77"/>
      <c r="DU355" s="77"/>
      <c r="DV355" s="77"/>
      <c r="DW355" s="77"/>
      <c r="DX355" s="76"/>
      <c r="DY355" s="137"/>
      <c r="DZ355" s="76"/>
      <c r="EA355" s="137"/>
      <c r="EB355" s="76"/>
      <c r="EC355" s="137"/>
      <c r="ED355" s="76"/>
      <c r="EE355" s="137"/>
      <c r="EF355" s="76"/>
    </row>
    <row r="356" spans="2:136" x14ac:dyDescent="0.2">
      <c r="B356" s="76"/>
      <c r="D356" s="142"/>
      <c r="E356" s="14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T356" s="76"/>
      <c r="U356" s="76"/>
      <c r="V356" s="76"/>
      <c r="W356" s="76"/>
      <c r="X356" s="76"/>
      <c r="Y356" s="76"/>
      <c r="Z356" s="76"/>
      <c r="AA356" s="76"/>
      <c r="AB356" s="76"/>
      <c r="AC356" s="76"/>
      <c r="AD356" s="76"/>
      <c r="AE356" s="76"/>
      <c r="AF356" s="76"/>
      <c r="AG356" s="76"/>
      <c r="AH356" s="76"/>
      <c r="AI356" s="76"/>
      <c r="AJ356" s="76"/>
      <c r="AK356" s="76"/>
      <c r="AL356" s="76"/>
      <c r="AM356" s="76"/>
      <c r="AN356" s="76"/>
      <c r="AO356" s="76"/>
      <c r="AP356" s="76"/>
      <c r="AQ356" s="76"/>
      <c r="AR356" s="76"/>
      <c r="AS356" s="76"/>
      <c r="AT356" s="76"/>
      <c r="AU356" s="76"/>
      <c r="AV356" s="76"/>
      <c r="AW356" s="76"/>
      <c r="AX356" s="76"/>
      <c r="AY356" s="76"/>
      <c r="AZ356" s="76"/>
      <c r="BA356" s="76"/>
      <c r="BB356" s="76"/>
      <c r="BC356" s="76"/>
      <c r="BD356" s="76"/>
      <c r="BE356" s="76"/>
      <c r="BF356" s="76"/>
      <c r="BG356" s="76"/>
      <c r="BH356" s="76"/>
      <c r="BI356" s="76"/>
      <c r="BJ356" s="76"/>
      <c r="BK356" s="76"/>
      <c r="BL356" s="76"/>
      <c r="BM356" s="76"/>
      <c r="BN356" s="76"/>
      <c r="BO356" s="76"/>
      <c r="BP356" s="76"/>
      <c r="BQ356" s="76"/>
      <c r="BR356" s="76"/>
      <c r="BS356" s="76"/>
      <c r="BU356" s="76"/>
      <c r="BW356" s="76"/>
      <c r="BX356" s="76"/>
      <c r="BY356" s="76"/>
      <c r="BZ356" s="76"/>
      <c r="CA356" s="76"/>
      <c r="CB356" s="76"/>
      <c r="CC356" s="76"/>
      <c r="CD356" s="76"/>
      <c r="CE356" s="76"/>
      <c r="CF356" s="76"/>
      <c r="CG356" s="76"/>
      <c r="CH356" s="76"/>
      <c r="CI356" s="76"/>
      <c r="CJ356" s="76"/>
      <c r="CK356" s="76"/>
      <c r="CL356" s="76"/>
      <c r="CM356" s="76"/>
      <c r="CN356" s="76"/>
      <c r="CO356" s="76"/>
      <c r="CP356" s="76"/>
      <c r="CQ356" s="76"/>
      <c r="CR356" s="76"/>
      <c r="CS356" s="76"/>
      <c r="CT356" s="76"/>
      <c r="CU356" s="76"/>
      <c r="CV356" s="76"/>
      <c r="CW356" s="76"/>
      <c r="CX356" s="76"/>
      <c r="CY356" s="76"/>
      <c r="CZ356" s="76"/>
      <c r="DA356" s="76"/>
      <c r="DB356" s="76"/>
      <c r="DC356" s="76"/>
      <c r="DD356" s="76"/>
      <c r="DE356" s="76"/>
      <c r="DF356" s="76"/>
      <c r="DG356" s="76"/>
      <c r="DH356" s="76"/>
      <c r="DI356" s="76"/>
      <c r="DJ356" s="76"/>
      <c r="DK356" s="76"/>
      <c r="DL356" s="76"/>
      <c r="DM356" s="76"/>
      <c r="DN356" s="76"/>
      <c r="DO356" s="77"/>
      <c r="DP356" s="77"/>
      <c r="DQ356" s="77"/>
      <c r="DR356" s="77"/>
      <c r="DS356" s="77"/>
      <c r="DT356" s="77"/>
      <c r="DU356" s="77"/>
      <c r="DV356" s="77"/>
      <c r="DW356" s="77"/>
      <c r="DX356" s="76"/>
      <c r="DY356" s="137"/>
      <c r="DZ356" s="76"/>
      <c r="EA356" s="137"/>
      <c r="EB356" s="76"/>
      <c r="EC356" s="137"/>
      <c r="ED356" s="76"/>
      <c r="EE356" s="137"/>
      <c r="EF356" s="76"/>
    </row>
    <row r="357" spans="2:136" x14ac:dyDescent="0.2">
      <c r="B357" s="76"/>
      <c r="D357" s="142"/>
      <c r="E357" s="142"/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T357" s="76"/>
      <c r="U357" s="76"/>
      <c r="V357" s="76"/>
      <c r="W357" s="76"/>
      <c r="X357" s="76"/>
      <c r="Y357" s="76"/>
      <c r="Z357" s="76"/>
      <c r="AA357" s="76"/>
      <c r="AB357" s="76"/>
      <c r="AC357" s="76"/>
      <c r="AD357" s="76"/>
      <c r="AE357" s="76"/>
      <c r="AF357" s="76"/>
      <c r="AG357" s="76"/>
      <c r="AH357" s="76"/>
      <c r="AI357" s="76"/>
      <c r="AJ357" s="76"/>
      <c r="AK357" s="76"/>
      <c r="AL357" s="76"/>
      <c r="AM357" s="76"/>
      <c r="AN357" s="76"/>
      <c r="AO357" s="76"/>
      <c r="AP357" s="76"/>
      <c r="AQ357" s="76"/>
      <c r="AR357" s="76"/>
      <c r="AS357" s="76"/>
      <c r="AT357" s="76"/>
      <c r="AU357" s="76"/>
      <c r="AV357" s="76"/>
      <c r="AW357" s="76"/>
      <c r="AX357" s="76"/>
      <c r="AY357" s="76"/>
      <c r="AZ357" s="76"/>
      <c r="BA357" s="76"/>
      <c r="BB357" s="76"/>
      <c r="BC357" s="76"/>
      <c r="BD357" s="76"/>
      <c r="BE357" s="76"/>
      <c r="BF357" s="76"/>
      <c r="BG357" s="76"/>
      <c r="BH357" s="76"/>
      <c r="BI357" s="76"/>
      <c r="BJ357" s="76"/>
      <c r="BK357" s="76"/>
      <c r="BL357" s="76"/>
      <c r="BM357" s="76"/>
      <c r="BN357" s="76"/>
      <c r="BO357" s="76"/>
      <c r="BP357" s="76"/>
      <c r="BQ357" s="76"/>
      <c r="BR357" s="76"/>
      <c r="BS357" s="76"/>
      <c r="BU357" s="76"/>
      <c r="BW357" s="76"/>
      <c r="BX357" s="76"/>
      <c r="BY357" s="76"/>
      <c r="BZ357" s="76"/>
      <c r="CA357" s="76"/>
      <c r="CB357" s="76"/>
      <c r="CC357" s="76"/>
      <c r="CD357" s="76"/>
      <c r="CE357" s="76"/>
      <c r="CF357" s="76"/>
      <c r="CG357" s="76"/>
      <c r="CH357" s="76"/>
      <c r="CI357" s="76"/>
      <c r="CJ357" s="76"/>
      <c r="CK357" s="76"/>
      <c r="CL357" s="76"/>
      <c r="CM357" s="76"/>
      <c r="CN357" s="76"/>
      <c r="CO357" s="76"/>
      <c r="CP357" s="76"/>
      <c r="CQ357" s="76"/>
      <c r="CR357" s="76"/>
      <c r="CS357" s="76"/>
      <c r="CT357" s="76"/>
      <c r="CU357" s="76"/>
      <c r="CV357" s="76"/>
      <c r="CW357" s="76"/>
      <c r="CX357" s="76"/>
      <c r="CY357" s="76"/>
      <c r="CZ357" s="76"/>
      <c r="DA357" s="76"/>
      <c r="DB357" s="76"/>
      <c r="DC357" s="76"/>
      <c r="DD357" s="76"/>
      <c r="DE357" s="76"/>
      <c r="DF357" s="76"/>
      <c r="DG357" s="76"/>
      <c r="DH357" s="76"/>
      <c r="DI357" s="76"/>
      <c r="DJ357" s="76"/>
      <c r="DK357" s="76"/>
      <c r="DL357" s="76"/>
      <c r="DM357" s="76"/>
      <c r="DN357" s="76"/>
      <c r="DO357" s="77"/>
      <c r="DP357" s="77"/>
      <c r="DQ357" s="77"/>
      <c r="DR357" s="77"/>
      <c r="DS357" s="77"/>
      <c r="DT357" s="77"/>
      <c r="DU357" s="77"/>
      <c r="DV357" s="77"/>
      <c r="DW357" s="77"/>
      <c r="DX357" s="76"/>
      <c r="DY357" s="137"/>
      <c r="DZ357" s="76"/>
      <c r="EA357" s="137"/>
      <c r="EB357" s="76"/>
      <c r="EC357" s="137"/>
      <c r="ED357" s="76"/>
      <c r="EE357" s="137"/>
      <c r="EF357" s="76"/>
    </row>
    <row r="358" spans="2:136" x14ac:dyDescent="0.2">
      <c r="B358" s="76"/>
      <c r="D358" s="142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T358" s="76"/>
      <c r="U358" s="76"/>
      <c r="V358" s="76"/>
      <c r="W358" s="76"/>
      <c r="X358" s="76"/>
      <c r="Y358" s="76"/>
      <c r="Z358" s="76"/>
      <c r="AA358" s="76"/>
      <c r="AB358" s="76"/>
      <c r="AC358" s="76"/>
      <c r="AD358" s="76"/>
      <c r="AE358" s="76"/>
      <c r="AF358" s="76"/>
      <c r="AG358" s="76"/>
      <c r="AH358" s="76"/>
      <c r="AI358" s="76"/>
      <c r="AJ358" s="76"/>
      <c r="AK358" s="76"/>
      <c r="AL358" s="76"/>
      <c r="AM358" s="76"/>
      <c r="AN358" s="76"/>
      <c r="AO358" s="76"/>
      <c r="AP358" s="76"/>
      <c r="AQ358" s="76"/>
      <c r="AR358" s="76"/>
      <c r="AS358" s="76"/>
      <c r="AT358" s="76"/>
      <c r="AU358" s="76"/>
      <c r="AV358" s="76"/>
      <c r="AW358" s="76"/>
      <c r="AX358" s="76"/>
      <c r="AY358" s="76"/>
      <c r="AZ358" s="76"/>
      <c r="BA358" s="76"/>
      <c r="BB358" s="76"/>
      <c r="BC358" s="76"/>
      <c r="BD358" s="76"/>
      <c r="BE358" s="76"/>
      <c r="BF358" s="76"/>
      <c r="BG358" s="76"/>
      <c r="BH358" s="76"/>
      <c r="BI358" s="76"/>
      <c r="BJ358" s="76"/>
      <c r="BK358" s="76"/>
      <c r="BL358" s="76"/>
      <c r="BM358" s="76"/>
      <c r="BN358" s="76"/>
      <c r="BO358" s="76"/>
      <c r="BP358" s="76"/>
      <c r="BQ358" s="76"/>
      <c r="BR358" s="76"/>
      <c r="BS358" s="76"/>
      <c r="BU358" s="76"/>
      <c r="BW358" s="76"/>
      <c r="BX358" s="76"/>
      <c r="BY358" s="76"/>
      <c r="BZ358" s="76"/>
      <c r="CA358" s="76"/>
      <c r="CB358" s="76"/>
      <c r="CC358" s="76"/>
      <c r="CD358" s="76"/>
      <c r="CE358" s="76"/>
      <c r="CF358" s="76"/>
      <c r="CG358" s="76"/>
      <c r="CH358" s="76"/>
      <c r="CI358" s="76"/>
      <c r="CJ358" s="76"/>
      <c r="CK358" s="76"/>
      <c r="CL358" s="76"/>
      <c r="CM358" s="76"/>
      <c r="CN358" s="76"/>
      <c r="CO358" s="76"/>
      <c r="CP358" s="76"/>
      <c r="CQ358" s="76"/>
      <c r="CR358" s="76"/>
      <c r="CS358" s="76"/>
      <c r="CT358" s="76"/>
      <c r="CU358" s="76"/>
      <c r="CV358" s="76"/>
      <c r="CW358" s="76"/>
      <c r="CX358" s="76"/>
      <c r="CY358" s="76"/>
      <c r="CZ358" s="76"/>
      <c r="DA358" s="76"/>
      <c r="DB358" s="76"/>
      <c r="DC358" s="76"/>
      <c r="DD358" s="76"/>
      <c r="DE358" s="76"/>
      <c r="DF358" s="76"/>
      <c r="DG358" s="76"/>
      <c r="DH358" s="76"/>
      <c r="DI358" s="76"/>
      <c r="DJ358" s="76"/>
      <c r="DK358" s="76"/>
      <c r="DL358" s="76"/>
      <c r="DM358" s="76"/>
      <c r="DN358" s="76"/>
      <c r="DO358" s="77"/>
      <c r="DP358" s="77"/>
      <c r="DQ358" s="77"/>
      <c r="DR358" s="77"/>
      <c r="DS358" s="77"/>
      <c r="DT358" s="77"/>
      <c r="DU358" s="77"/>
      <c r="DV358" s="77"/>
      <c r="DW358" s="77"/>
      <c r="DX358" s="76"/>
      <c r="DY358" s="137"/>
      <c r="DZ358" s="76"/>
      <c r="EA358" s="137"/>
      <c r="EB358" s="76"/>
      <c r="EC358" s="137"/>
      <c r="ED358" s="76"/>
      <c r="EE358" s="137"/>
      <c r="EF358" s="76"/>
    </row>
    <row r="359" spans="2:136" x14ac:dyDescent="0.2">
      <c r="B359" s="76"/>
      <c r="D359" s="142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T359" s="76"/>
      <c r="U359" s="76"/>
      <c r="V359" s="76"/>
      <c r="W359" s="76"/>
      <c r="X359" s="76"/>
      <c r="Y359" s="76"/>
      <c r="Z359" s="76"/>
      <c r="AA359" s="76"/>
      <c r="AB359" s="76"/>
      <c r="AC359" s="76"/>
      <c r="AD359" s="76"/>
      <c r="AE359" s="76"/>
      <c r="AF359" s="76"/>
      <c r="AG359" s="76"/>
      <c r="AH359" s="76"/>
      <c r="AI359" s="76"/>
      <c r="AJ359" s="76"/>
      <c r="AK359" s="76"/>
      <c r="AL359" s="76"/>
      <c r="AM359" s="76"/>
      <c r="AN359" s="76"/>
      <c r="AO359" s="76"/>
      <c r="AP359" s="76"/>
      <c r="AQ359" s="76"/>
      <c r="AR359" s="76"/>
      <c r="AS359" s="76"/>
      <c r="AT359" s="76"/>
      <c r="AU359" s="76"/>
      <c r="AV359" s="76"/>
      <c r="AW359" s="76"/>
      <c r="AX359" s="76"/>
      <c r="AY359" s="76"/>
      <c r="AZ359" s="76"/>
      <c r="BA359" s="76"/>
      <c r="BB359" s="76"/>
      <c r="BC359" s="76"/>
      <c r="BD359" s="76"/>
      <c r="BE359" s="76"/>
      <c r="BF359" s="76"/>
      <c r="BG359" s="76"/>
      <c r="BH359" s="76"/>
      <c r="BI359" s="76"/>
      <c r="BJ359" s="76"/>
      <c r="BK359" s="76"/>
      <c r="BL359" s="76"/>
      <c r="BM359" s="76"/>
      <c r="BN359" s="76"/>
      <c r="BO359" s="76"/>
      <c r="BP359" s="76"/>
      <c r="BQ359" s="76"/>
      <c r="BR359" s="76"/>
      <c r="BS359" s="76"/>
      <c r="BU359" s="76"/>
      <c r="BW359" s="76"/>
      <c r="BX359" s="76"/>
      <c r="BY359" s="76"/>
      <c r="BZ359" s="76"/>
      <c r="CA359" s="76"/>
      <c r="CB359" s="76"/>
      <c r="CC359" s="76"/>
      <c r="CD359" s="76"/>
      <c r="CE359" s="76"/>
      <c r="CF359" s="76"/>
      <c r="CG359" s="76"/>
      <c r="CH359" s="76"/>
      <c r="CI359" s="76"/>
      <c r="CJ359" s="76"/>
      <c r="CK359" s="76"/>
      <c r="CL359" s="76"/>
      <c r="CM359" s="76"/>
      <c r="CN359" s="76"/>
      <c r="CO359" s="76"/>
      <c r="CP359" s="76"/>
      <c r="CQ359" s="76"/>
      <c r="CR359" s="76"/>
      <c r="CS359" s="76"/>
      <c r="CT359" s="76"/>
      <c r="CU359" s="76"/>
      <c r="CV359" s="76"/>
      <c r="CW359" s="76"/>
      <c r="CX359" s="76"/>
      <c r="CY359" s="76"/>
      <c r="CZ359" s="76"/>
      <c r="DA359" s="76"/>
      <c r="DB359" s="76"/>
      <c r="DC359" s="76"/>
      <c r="DD359" s="76"/>
      <c r="DE359" s="76"/>
      <c r="DF359" s="76"/>
      <c r="DG359" s="76"/>
      <c r="DH359" s="76"/>
      <c r="DI359" s="76"/>
      <c r="DJ359" s="76"/>
      <c r="DK359" s="76"/>
      <c r="DL359" s="76"/>
      <c r="DM359" s="76"/>
      <c r="DN359" s="76"/>
      <c r="DO359" s="77"/>
      <c r="DP359" s="77"/>
      <c r="DQ359" s="77"/>
      <c r="DR359" s="77"/>
      <c r="DS359" s="77"/>
      <c r="DT359" s="77"/>
      <c r="DU359" s="77"/>
      <c r="DV359" s="77"/>
      <c r="DW359" s="77"/>
      <c r="DX359" s="76"/>
      <c r="DY359" s="137"/>
      <c r="DZ359" s="76"/>
      <c r="EA359" s="137"/>
      <c r="EB359" s="76"/>
      <c r="EC359" s="137"/>
      <c r="ED359" s="76"/>
      <c r="EE359" s="137"/>
      <c r="EF359" s="76"/>
    </row>
    <row r="360" spans="2:136" x14ac:dyDescent="0.2">
      <c r="B360" s="76"/>
      <c r="D360" s="142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T360" s="76"/>
      <c r="U360" s="76"/>
      <c r="V360" s="76"/>
      <c r="W360" s="76"/>
      <c r="X360" s="76"/>
      <c r="Y360" s="76"/>
      <c r="Z360" s="76"/>
      <c r="AA360" s="76"/>
      <c r="AB360" s="76"/>
      <c r="AC360" s="76"/>
      <c r="AD360" s="76"/>
      <c r="AE360" s="76"/>
      <c r="AF360" s="76"/>
      <c r="AG360" s="76"/>
      <c r="AH360" s="76"/>
      <c r="AI360" s="76"/>
      <c r="AJ360" s="76"/>
      <c r="AK360" s="76"/>
      <c r="AL360" s="76"/>
      <c r="AM360" s="76"/>
      <c r="AN360" s="76"/>
      <c r="AO360" s="76"/>
      <c r="AP360" s="76"/>
      <c r="AQ360" s="76"/>
      <c r="AR360" s="76"/>
      <c r="AS360" s="76"/>
      <c r="AT360" s="76"/>
      <c r="AU360" s="76"/>
      <c r="AV360" s="76"/>
      <c r="AW360" s="76"/>
      <c r="AX360" s="76"/>
      <c r="AY360" s="76"/>
      <c r="AZ360" s="76"/>
      <c r="BA360" s="76"/>
      <c r="BB360" s="76"/>
      <c r="BC360" s="76"/>
      <c r="BD360" s="76"/>
      <c r="BE360" s="76"/>
      <c r="BF360" s="76"/>
      <c r="BG360" s="76"/>
      <c r="BH360" s="76"/>
      <c r="BI360" s="76"/>
      <c r="BJ360" s="76"/>
      <c r="BK360" s="76"/>
      <c r="BL360" s="76"/>
      <c r="BM360" s="76"/>
      <c r="BN360" s="76"/>
      <c r="BO360" s="76"/>
      <c r="BP360" s="76"/>
      <c r="BQ360" s="76"/>
      <c r="BR360" s="76"/>
      <c r="BS360" s="76"/>
      <c r="BU360" s="76"/>
      <c r="BW360" s="76"/>
      <c r="BX360" s="76"/>
      <c r="BY360" s="76"/>
      <c r="BZ360" s="76"/>
      <c r="CA360" s="76"/>
      <c r="CB360" s="76"/>
      <c r="CC360" s="76"/>
      <c r="CD360" s="76"/>
      <c r="CE360" s="76"/>
      <c r="CF360" s="76"/>
      <c r="CG360" s="76"/>
      <c r="CH360" s="76"/>
      <c r="CI360" s="76"/>
      <c r="CJ360" s="76"/>
      <c r="CK360" s="76"/>
      <c r="CL360" s="76"/>
      <c r="CM360" s="76"/>
      <c r="CN360" s="76"/>
      <c r="CO360" s="76"/>
      <c r="CP360" s="76"/>
      <c r="CQ360" s="76"/>
      <c r="CR360" s="76"/>
      <c r="CS360" s="76"/>
      <c r="CT360" s="76"/>
      <c r="CU360" s="76"/>
      <c r="CV360" s="76"/>
      <c r="CW360" s="76"/>
      <c r="CX360" s="76"/>
      <c r="CY360" s="76"/>
      <c r="CZ360" s="76"/>
      <c r="DA360" s="76"/>
      <c r="DB360" s="76"/>
      <c r="DC360" s="76"/>
      <c r="DD360" s="76"/>
      <c r="DE360" s="76"/>
      <c r="DF360" s="76"/>
      <c r="DG360" s="76"/>
      <c r="DH360" s="76"/>
      <c r="DI360" s="76"/>
      <c r="DJ360" s="76"/>
      <c r="DK360" s="76"/>
      <c r="DL360" s="76"/>
      <c r="DM360" s="76"/>
      <c r="DN360" s="76"/>
      <c r="DO360" s="77"/>
      <c r="DP360" s="77"/>
      <c r="DQ360" s="77"/>
      <c r="DR360" s="77"/>
      <c r="DS360" s="77"/>
      <c r="DT360" s="77"/>
      <c r="DU360" s="77"/>
      <c r="DV360" s="77"/>
      <c r="DW360" s="77"/>
      <c r="DX360" s="76"/>
      <c r="DY360" s="137"/>
      <c r="DZ360" s="76"/>
      <c r="EA360" s="137"/>
      <c r="EB360" s="76"/>
      <c r="EC360" s="137"/>
      <c r="ED360" s="76"/>
      <c r="EE360" s="137"/>
      <c r="EF360" s="76"/>
    </row>
    <row r="361" spans="2:136" x14ac:dyDescent="0.2">
      <c r="B361" s="76"/>
      <c r="D361" s="142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T361" s="76"/>
      <c r="U361" s="76"/>
      <c r="V361" s="76"/>
      <c r="W361" s="76"/>
      <c r="X361" s="76"/>
      <c r="Y361" s="76"/>
      <c r="Z361" s="76"/>
      <c r="AA361" s="76"/>
      <c r="AB361" s="76"/>
      <c r="AC361" s="76"/>
      <c r="AD361" s="76"/>
      <c r="AE361" s="76"/>
      <c r="AF361" s="76"/>
      <c r="AG361" s="76"/>
      <c r="AH361" s="76"/>
      <c r="AI361" s="76"/>
      <c r="AJ361" s="76"/>
      <c r="AK361" s="76"/>
      <c r="AL361" s="76"/>
      <c r="AM361" s="76"/>
      <c r="AN361" s="76"/>
      <c r="AO361" s="76"/>
      <c r="AP361" s="76"/>
      <c r="AQ361" s="76"/>
      <c r="AR361" s="76"/>
      <c r="AS361" s="76"/>
      <c r="AT361" s="76"/>
      <c r="AU361" s="76"/>
      <c r="AV361" s="76"/>
      <c r="AW361" s="76"/>
      <c r="AX361" s="76"/>
      <c r="AY361" s="76"/>
      <c r="AZ361" s="76"/>
      <c r="BA361" s="76"/>
      <c r="BB361" s="76"/>
      <c r="BC361" s="76"/>
      <c r="BD361" s="76"/>
      <c r="BE361" s="76"/>
      <c r="BF361" s="76"/>
      <c r="BG361" s="76"/>
      <c r="BH361" s="76"/>
      <c r="BI361" s="76"/>
      <c r="BJ361" s="76"/>
      <c r="BK361" s="76"/>
      <c r="BL361" s="76"/>
      <c r="BM361" s="76"/>
      <c r="BN361" s="76"/>
      <c r="BO361" s="76"/>
      <c r="BP361" s="76"/>
      <c r="BQ361" s="76"/>
      <c r="BR361" s="76"/>
      <c r="BS361" s="76"/>
      <c r="BU361" s="76"/>
      <c r="BW361" s="76"/>
      <c r="BX361" s="76"/>
      <c r="BY361" s="76"/>
      <c r="BZ361" s="76"/>
      <c r="CA361" s="76"/>
      <c r="CB361" s="76"/>
      <c r="CC361" s="76"/>
      <c r="CD361" s="76"/>
      <c r="CE361" s="76"/>
      <c r="CF361" s="76"/>
      <c r="CG361" s="76"/>
      <c r="CH361" s="76"/>
      <c r="CI361" s="76"/>
      <c r="CJ361" s="76"/>
      <c r="CK361" s="76"/>
      <c r="CL361" s="76"/>
      <c r="CM361" s="76"/>
      <c r="CN361" s="76"/>
      <c r="CO361" s="76"/>
      <c r="CP361" s="76"/>
      <c r="CQ361" s="76"/>
      <c r="CR361" s="76"/>
      <c r="CS361" s="76"/>
      <c r="CT361" s="76"/>
      <c r="CU361" s="76"/>
      <c r="CV361" s="76"/>
      <c r="CW361" s="76"/>
      <c r="CX361" s="76"/>
      <c r="CY361" s="76"/>
      <c r="CZ361" s="76"/>
      <c r="DA361" s="76"/>
      <c r="DB361" s="76"/>
      <c r="DC361" s="76"/>
      <c r="DD361" s="76"/>
      <c r="DE361" s="76"/>
      <c r="DF361" s="76"/>
      <c r="DG361" s="76"/>
      <c r="DH361" s="76"/>
      <c r="DI361" s="76"/>
      <c r="DJ361" s="76"/>
      <c r="DK361" s="76"/>
      <c r="DL361" s="76"/>
      <c r="DM361" s="76"/>
      <c r="DN361" s="76"/>
      <c r="DO361" s="77"/>
      <c r="DP361" s="77"/>
      <c r="DQ361" s="77"/>
      <c r="DR361" s="77"/>
      <c r="DS361" s="77"/>
      <c r="DT361" s="77"/>
      <c r="DU361" s="77"/>
      <c r="DV361" s="77"/>
      <c r="DW361" s="77"/>
      <c r="DX361" s="76"/>
      <c r="DY361" s="137"/>
      <c r="DZ361" s="76"/>
      <c r="EA361" s="137"/>
      <c r="EB361" s="76"/>
      <c r="EC361" s="137"/>
      <c r="ED361" s="76"/>
      <c r="EE361" s="137"/>
      <c r="EF361" s="76"/>
    </row>
    <row r="362" spans="2:136" x14ac:dyDescent="0.2">
      <c r="B362" s="76"/>
      <c r="D362" s="142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T362" s="76"/>
      <c r="U362" s="76"/>
      <c r="V362" s="76"/>
      <c r="W362" s="76"/>
      <c r="X362" s="76"/>
      <c r="Y362" s="76"/>
      <c r="Z362" s="76"/>
      <c r="AA362" s="76"/>
      <c r="AB362" s="76"/>
      <c r="AC362" s="76"/>
      <c r="AD362" s="76"/>
      <c r="AE362" s="76"/>
      <c r="AF362" s="76"/>
      <c r="AG362" s="76"/>
      <c r="AH362" s="76"/>
      <c r="AI362" s="76"/>
      <c r="AJ362" s="76"/>
      <c r="AK362" s="76"/>
      <c r="AL362" s="76"/>
      <c r="AM362" s="76"/>
      <c r="AN362" s="76"/>
      <c r="AO362" s="76"/>
      <c r="AP362" s="76"/>
      <c r="AQ362" s="76"/>
      <c r="AR362" s="76"/>
      <c r="AS362" s="76"/>
      <c r="AT362" s="76"/>
      <c r="AU362" s="76"/>
      <c r="AV362" s="76"/>
      <c r="AW362" s="76"/>
      <c r="AX362" s="76"/>
      <c r="AY362" s="76"/>
      <c r="AZ362" s="76"/>
      <c r="BA362" s="76"/>
      <c r="BB362" s="76"/>
      <c r="BC362" s="76"/>
      <c r="BD362" s="76"/>
      <c r="BE362" s="76"/>
      <c r="BF362" s="76"/>
      <c r="BG362" s="76"/>
      <c r="BH362" s="76"/>
      <c r="BI362" s="76"/>
      <c r="BJ362" s="76"/>
      <c r="BK362" s="76"/>
      <c r="BL362" s="76"/>
      <c r="BM362" s="76"/>
      <c r="BN362" s="76"/>
      <c r="BO362" s="76"/>
      <c r="BP362" s="76"/>
      <c r="BQ362" s="76"/>
      <c r="BR362" s="76"/>
      <c r="BS362" s="76"/>
      <c r="BU362" s="76"/>
      <c r="BW362" s="76"/>
      <c r="BX362" s="76"/>
      <c r="BY362" s="76"/>
      <c r="BZ362" s="76"/>
      <c r="CA362" s="76"/>
      <c r="CB362" s="76"/>
      <c r="CC362" s="76"/>
      <c r="CD362" s="76"/>
      <c r="CE362" s="76"/>
      <c r="CF362" s="76"/>
      <c r="CG362" s="76"/>
      <c r="CH362" s="76"/>
      <c r="CI362" s="76"/>
      <c r="CJ362" s="76"/>
      <c r="CK362" s="76"/>
      <c r="CL362" s="76"/>
      <c r="CM362" s="76"/>
      <c r="CN362" s="76"/>
      <c r="CO362" s="76"/>
      <c r="CP362" s="76"/>
      <c r="CQ362" s="76"/>
      <c r="CR362" s="76"/>
      <c r="CS362" s="76"/>
      <c r="CT362" s="76"/>
      <c r="CU362" s="76"/>
      <c r="CV362" s="76"/>
      <c r="CW362" s="76"/>
      <c r="CX362" s="76"/>
      <c r="CY362" s="76"/>
      <c r="CZ362" s="76"/>
      <c r="DA362" s="76"/>
      <c r="DB362" s="76"/>
      <c r="DC362" s="76"/>
      <c r="DD362" s="76"/>
      <c r="DE362" s="76"/>
      <c r="DF362" s="76"/>
      <c r="DG362" s="76"/>
      <c r="DH362" s="76"/>
      <c r="DI362" s="76"/>
      <c r="DJ362" s="76"/>
      <c r="DK362" s="76"/>
      <c r="DL362" s="76"/>
      <c r="DM362" s="76"/>
      <c r="DN362" s="76"/>
      <c r="DO362" s="77"/>
      <c r="DP362" s="77"/>
      <c r="DQ362" s="77"/>
      <c r="DR362" s="77"/>
      <c r="DS362" s="77"/>
      <c r="DT362" s="77"/>
      <c r="DU362" s="77"/>
      <c r="DV362" s="77"/>
      <c r="DW362" s="77"/>
      <c r="DX362" s="76"/>
      <c r="DY362" s="137"/>
      <c r="DZ362" s="76"/>
      <c r="EA362" s="137"/>
      <c r="EB362" s="76"/>
      <c r="EC362" s="137"/>
      <c r="ED362" s="76"/>
      <c r="EE362" s="137"/>
      <c r="EF362" s="76"/>
    </row>
    <row r="363" spans="2:136" x14ac:dyDescent="0.2">
      <c r="B363" s="76"/>
      <c r="D363" s="142"/>
      <c r="E363" s="142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T363" s="76"/>
      <c r="U363" s="76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6"/>
      <c r="AJ363" s="76"/>
      <c r="AK363" s="76"/>
      <c r="AL363" s="76"/>
      <c r="AM363" s="76"/>
      <c r="AN363" s="76"/>
      <c r="AO363" s="76"/>
      <c r="AP363" s="76"/>
      <c r="AQ363" s="76"/>
      <c r="AR363" s="76"/>
      <c r="AS363" s="76"/>
      <c r="AT363" s="76"/>
      <c r="AU363" s="76"/>
      <c r="AV363" s="76"/>
      <c r="AW363" s="76"/>
      <c r="AX363" s="76"/>
      <c r="AY363" s="76"/>
      <c r="AZ363" s="76"/>
      <c r="BA363" s="76"/>
      <c r="BB363" s="76"/>
      <c r="BC363" s="76"/>
      <c r="BD363" s="76"/>
      <c r="BE363" s="76"/>
      <c r="BF363" s="76"/>
      <c r="BG363" s="76"/>
      <c r="BH363" s="76"/>
      <c r="BI363" s="76"/>
      <c r="BJ363" s="76"/>
      <c r="BK363" s="76"/>
      <c r="BL363" s="76"/>
      <c r="BM363" s="76"/>
      <c r="BN363" s="76"/>
      <c r="BO363" s="76"/>
      <c r="BP363" s="76"/>
      <c r="BQ363" s="76"/>
      <c r="BR363" s="76"/>
      <c r="BS363" s="76"/>
      <c r="BU363" s="76"/>
      <c r="BW363" s="76"/>
      <c r="BX363" s="76"/>
      <c r="BY363" s="76"/>
      <c r="BZ363" s="76"/>
      <c r="CA363" s="76"/>
      <c r="CB363" s="76"/>
      <c r="CC363" s="76"/>
      <c r="CD363" s="76"/>
      <c r="CE363" s="76"/>
      <c r="CF363" s="76"/>
      <c r="CG363" s="76"/>
      <c r="CH363" s="76"/>
      <c r="CI363" s="76"/>
      <c r="CJ363" s="76"/>
      <c r="CK363" s="76"/>
      <c r="CL363" s="76"/>
      <c r="CM363" s="76"/>
      <c r="CN363" s="76"/>
      <c r="CO363" s="76"/>
      <c r="CP363" s="76"/>
      <c r="CQ363" s="76"/>
      <c r="CR363" s="76"/>
      <c r="CS363" s="76"/>
      <c r="CT363" s="76"/>
      <c r="CU363" s="76"/>
      <c r="CV363" s="76"/>
      <c r="CW363" s="76"/>
      <c r="CX363" s="76"/>
      <c r="CY363" s="76"/>
      <c r="CZ363" s="76"/>
      <c r="DA363" s="76"/>
      <c r="DB363" s="76"/>
      <c r="DC363" s="76"/>
      <c r="DD363" s="76"/>
      <c r="DE363" s="76"/>
      <c r="DF363" s="76"/>
      <c r="DG363" s="76"/>
      <c r="DH363" s="76"/>
      <c r="DI363" s="76"/>
      <c r="DJ363" s="76"/>
      <c r="DK363" s="76"/>
      <c r="DL363" s="76"/>
      <c r="DM363" s="76"/>
      <c r="DN363" s="76"/>
      <c r="DO363" s="77"/>
      <c r="DP363" s="77"/>
      <c r="DQ363" s="77"/>
      <c r="DR363" s="77"/>
      <c r="DS363" s="77"/>
      <c r="DT363" s="77"/>
      <c r="DU363" s="77"/>
      <c r="DV363" s="77"/>
      <c r="DW363" s="77"/>
      <c r="DX363" s="76"/>
      <c r="DY363" s="137"/>
      <c r="DZ363" s="76"/>
      <c r="EA363" s="137"/>
      <c r="EB363" s="76"/>
      <c r="EC363" s="137"/>
      <c r="ED363" s="76"/>
      <c r="EE363" s="137"/>
      <c r="EF363" s="76"/>
    </row>
    <row r="364" spans="2:136" x14ac:dyDescent="0.2">
      <c r="B364" s="76"/>
      <c r="D364" s="142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T364" s="76"/>
      <c r="U364" s="76"/>
      <c r="V364" s="76"/>
      <c r="W364" s="76"/>
      <c r="X364" s="76"/>
      <c r="Y364" s="76"/>
      <c r="Z364" s="76"/>
      <c r="AA364" s="76"/>
      <c r="AB364" s="76"/>
      <c r="AC364" s="76"/>
      <c r="AD364" s="76"/>
      <c r="AE364" s="76"/>
      <c r="AF364" s="76"/>
      <c r="AG364" s="76"/>
      <c r="AH364" s="76"/>
      <c r="AI364" s="76"/>
      <c r="AJ364" s="76"/>
      <c r="AK364" s="76"/>
      <c r="AL364" s="76"/>
      <c r="AM364" s="76"/>
      <c r="AN364" s="76"/>
      <c r="AO364" s="76"/>
      <c r="AP364" s="76"/>
      <c r="AQ364" s="76"/>
      <c r="AR364" s="76"/>
      <c r="AS364" s="76"/>
      <c r="AT364" s="76"/>
      <c r="AU364" s="76"/>
      <c r="AV364" s="76"/>
      <c r="AW364" s="76"/>
      <c r="AX364" s="76"/>
      <c r="AY364" s="76"/>
      <c r="AZ364" s="76"/>
      <c r="BA364" s="76"/>
      <c r="BB364" s="76"/>
      <c r="BC364" s="76"/>
      <c r="BD364" s="76"/>
      <c r="BE364" s="76"/>
      <c r="BF364" s="76"/>
      <c r="BG364" s="76"/>
      <c r="BH364" s="76"/>
      <c r="BI364" s="76"/>
      <c r="BJ364" s="76"/>
      <c r="BK364" s="76"/>
      <c r="BL364" s="76"/>
      <c r="BM364" s="76"/>
      <c r="BN364" s="76"/>
      <c r="BO364" s="76"/>
      <c r="BP364" s="76"/>
      <c r="BQ364" s="76"/>
      <c r="BR364" s="76"/>
      <c r="BS364" s="76"/>
      <c r="BU364" s="76"/>
      <c r="BW364" s="76"/>
      <c r="BX364" s="76"/>
      <c r="BY364" s="76"/>
      <c r="BZ364" s="76"/>
      <c r="CA364" s="76"/>
      <c r="CB364" s="76"/>
      <c r="CC364" s="76"/>
      <c r="CD364" s="76"/>
      <c r="CE364" s="76"/>
      <c r="CF364" s="76"/>
      <c r="CG364" s="76"/>
      <c r="CH364" s="76"/>
      <c r="CI364" s="76"/>
      <c r="CJ364" s="76"/>
      <c r="CK364" s="76"/>
      <c r="CL364" s="76"/>
      <c r="CM364" s="76"/>
      <c r="CN364" s="76"/>
      <c r="CO364" s="76"/>
      <c r="CP364" s="76"/>
      <c r="CQ364" s="76"/>
      <c r="CR364" s="76"/>
      <c r="CS364" s="76"/>
      <c r="CT364" s="76"/>
      <c r="CU364" s="76"/>
      <c r="CV364" s="76"/>
      <c r="CW364" s="76"/>
      <c r="CX364" s="76"/>
      <c r="CY364" s="76"/>
      <c r="CZ364" s="76"/>
      <c r="DA364" s="76"/>
      <c r="DB364" s="76"/>
      <c r="DC364" s="76"/>
      <c r="DD364" s="76"/>
      <c r="DE364" s="76"/>
      <c r="DF364" s="76"/>
      <c r="DG364" s="76"/>
      <c r="DH364" s="76"/>
      <c r="DI364" s="76"/>
      <c r="DJ364" s="76"/>
      <c r="DK364" s="76"/>
      <c r="DL364" s="76"/>
      <c r="DM364" s="76"/>
      <c r="DN364" s="76"/>
      <c r="DO364" s="77"/>
      <c r="DP364" s="77"/>
      <c r="DQ364" s="77"/>
      <c r="DR364" s="77"/>
      <c r="DS364" s="77"/>
      <c r="DT364" s="77"/>
      <c r="DU364" s="77"/>
      <c r="DV364" s="77"/>
      <c r="DW364" s="77"/>
      <c r="DX364" s="76"/>
      <c r="DY364" s="137"/>
      <c r="DZ364" s="76"/>
      <c r="EA364" s="137"/>
      <c r="EB364" s="76"/>
      <c r="EC364" s="137"/>
      <c r="ED364" s="76"/>
      <c r="EE364" s="137"/>
      <c r="EF364" s="76"/>
    </row>
    <row r="365" spans="2:136" x14ac:dyDescent="0.2">
      <c r="B365" s="76"/>
      <c r="D365" s="142"/>
      <c r="E365" s="142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T365" s="76"/>
      <c r="U365" s="76"/>
      <c r="V365" s="76"/>
      <c r="W365" s="76"/>
      <c r="X365" s="76"/>
      <c r="Y365" s="76"/>
      <c r="Z365" s="76"/>
      <c r="AA365" s="76"/>
      <c r="AB365" s="76"/>
      <c r="AC365" s="76"/>
      <c r="AD365" s="76"/>
      <c r="AE365" s="76"/>
      <c r="AF365" s="76"/>
      <c r="AG365" s="76"/>
      <c r="AH365" s="76"/>
      <c r="AI365" s="76"/>
      <c r="AJ365" s="76"/>
      <c r="AK365" s="76"/>
      <c r="AL365" s="76"/>
      <c r="AM365" s="76"/>
      <c r="AN365" s="76"/>
      <c r="AO365" s="76"/>
      <c r="AP365" s="76"/>
      <c r="AQ365" s="76"/>
      <c r="AR365" s="76"/>
      <c r="AS365" s="76"/>
      <c r="AT365" s="76"/>
      <c r="AU365" s="76"/>
      <c r="AV365" s="76"/>
      <c r="AW365" s="76"/>
      <c r="AX365" s="76"/>
      <c r="AY365" s="76"/>
      <c r="AZ365" s="76"/>
      <c r="BA365" s="76"/>
      <c r="BB365" s="76"/>
      <c r="BC365" s="76"/>
      <c r="BD365" s="76"/>
      <c r="BE365" s="76"/>
      <c r="BF365" s="76"/>
      <c r="BG365" s="76"/>
      <c r="BH365" s="76"/>
      <c r="BI365" s="76"/>
      <c r="BJ365" s="76"/>
      <c r="BK365" s="76"/>
      <c r="BL365" s="76"/>
      <c r="BM365" s="76"/>
      <c r="BN365" s="76"/>
      <c r="BO365" s="76"/>
      <c r="BP365" s="76"/>
      <c r="BQ365" s="76"/>
      <c r="BR365" s="76"/>
      <c r="BS365" s="76"/>
      <c r="BU365" s="76"/>
      <c r="BW365" s="76"/>
      <c r="BX365" s="76"/>
      <c r="BY365" s="76"/>
      <c r="BZ365" s="76"/>
      <c r="CA365" s="76"/>
      <c r="CB365" s="76"/>
      <c r="CC365" s="76"/>
      <c r="CD365" s="76"/>
      <c r="CE365" s="76"/>
      <c r="CF365" s="76"/>
      <c r="CG365" s="76"/>
      <c r="CH365" s="76"/>
      <c r="CI365" s="76"/>
      <c r="CJ365" s="76"/>
      <c r="CK365" s="76"/>
      <c r="CL365" s="76"/>
      <c r="CM365" s="76"/>
      <c r="CN365" s="76"/>
      <c r="CO365" s="76"/>
      <c r="CP365" s="76"/>
      <c r="CQ365" s="76"/>
      <c r="CR365" s="76"/>
      <c r="CS365" s="76"/>
      <c r="CT365" s="76"/>
      <c r="CU365" s="76"/>
      <c r="CV365" s="76"/>
      <c r="CW365" s="76"/>
      <c r="CX365" s="76"/>
      <c r="CY365" s="76"/>
      <c r="CZ365" s="76"/>
      <c r="DA365" s="76"/>
      <c r="DB365" s="76"/>
      <c r="DC365" s="76"/>
      <c r="DD365" s="76"/>
      <c r="DE365" s="76"/>
      <c r="DF365" s="76"/>
      <c r="DG365" s="76"/>
      <c r="DH365" s="76"/>
      <c r="DI365" s="76"/>
      <c r="DJ365" s="76"/>
      <c r="DK365" s="76"/>
      <c r="DL365" s="76"/>
      <c r="DM365" s="76"/>
      <c r="DN365" s="76"/>
      <c r="DO365" s="77"/>
      <c r="DP365" s="77"/>
      <c r="DQ365" s="77"/>
      <c r="DR365" s="77"/>
      <c r="DS365" s="77"/>
      <c r="DT365" s="77"/>
      <c r="DU365" s="77"/>
      <c r="DV365" s="77"/>
      <c r="DW365" s="77"/>
      <c r="DX365" s="76"/>
      <c r="DY365" s="137"/>
      <c r="DZ365" s="76"/>
      <c r="EA365" s="137"/>
      <c r="EB365" s="76"/>
      <c r="EC365" s="137"/>
      <c r="ED365" s="76"/>
      <c r="EE365" s="137"/>
      <c r="EF365" s="76"/>
    </row>
    <row r="366" spans="2:136" x14ac:dyDescent="0.2">
      <c r="B366" s="76"/>
      <c r="D366" s="142"/>
      <c r="E366" s="142"/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  <c r="T366" s="76"/>
      <c r="U366" s="76"/>
      <c r="V366" s="76"/>
      <c r="W366" s="76"/>
      <c r="X366" s="76"/>
      <c r="Y366" s="76"/>
      <c r="Z366" s="76"/>
      <c r="AA366" s="76"/>
      <c r="AB366" s="76"/>
      <c r="AC366" s="76"/>
      <c r="AD366" s="76"/>
      <c r="AE366" s="76"/>
      <c r="AF366" s="76"/>
      <c r="AG366" s="76"/>
      <c r="AH366" s="76"/>
      <c r="AI366" s="76"/>
      <c r="AJ366" s="76"/>
      <c r="AK366" s="76"/>
      <c r="AL366" s="76"/>
      <c r="AM366" s="76"/>
      <c r="AN366" s="76"/>
      <c r="AO366" s="76"/>
      <c r="AP366" s="76"/>
      <c r="AQ366" s="76"/>
      <c r="AR366" s="76"/>
      <c r="AS366" s="76"/>
      <c r="AT366" s="76"/>
      <c r="AU366" s="76"/>
      <c r="AV366" s="76"/>
      <c r="AW366" s="76"/>
      <c r="AX366" s="76"/>
      <c r="AY366" s="76"/>
      <c r="AZ366" s="76"/>
      <c r="BA366" s="76"/>
      <c r="BB366" s="76"/>
      <c r="BC366" s="76"/>
      <c r="BD366" s="76"/>
      <c r="BE366" s="76"/>
      <c r="BF366" s="76"/>
      <c r="BG366" s="76"/>
      <c r="BH366" s="76"/>
      <c r="BI366" s="76"/>
      <c r="BJ366" s="76"/>
      <c r="BK366" s="76"/>
      <c r="BL366" s="76"/>
      <c r="BM366" s="76"/>
      <c r="BN366" s="76"/>
      <c r="BO366" s="76"/>
      <c r="BP366" s="76"/>
      <c r="BQ366" s="76"/>
      <c r="BR366" s="76"/>
      <c r="BS366" s="76"/>
      <c r="BU366" s="76"/>
      <c r="BW366" s="76"/>
      <c r="BX366" s="76"/>
      <c r="BY366" s="76"/>
      <c r="BZ366" s="76"/>
      <c r="CA366" s="76"/>
      <c r="CB366" s="76"/>
      <c r="CC366" s="76"/>
      <c r="CD366" s="76"/>
      <c r="CE366" s="76"/>
      <c r="CF366" s="76"/>
      <c r="CG366" s="76"/>
      <c r="CH366" s="76"/>
      <c r="CI366" s="76"/>
      <c r="CJ366" s="76"/>
      <c r="CK366" s="76"/>
      <c r="CL366" s="76"/>
      <c r="CM366" s="76"/>
      <c r="CN366" s="76"/>
      <c r="CO366" s="76"/>
      <c r="CP366" s="76"/>
      <c r="CQ366" s="76"/>
      <c r="CR366" s="76"/>
      <c r="CS366" s="76"/>
      <c r="CT366" s="76"/>
      <c r="CU366" s="76"/>
      <c r="CV366" s="76"/>
      <c r="CW366" s="76"/>
      <c r="CX366" s="76"/>
      <c r="CY366" s="76"/>
      <c r="CZ366" s="76"/>
      <c r="DA366" s="76"/>
      <c r="DB366" s="76"/>
      <c r="DC366" s="76"/>
      <c r="DD366" s="76"/>
      <c r="DE366" s="76"/>
      <c r="DF366" s="76"/>
      <c r="DG366" s="76"/>
      <c r="DH366" s="76"/>
      <c r="DI366" s="76"/>
      <c r="DJ366" s="76"/>
      <c r="DK366" s="76"/>
      <c r="DL366" s="76"/>
      <c r="DM366" s="76"/>
      <c r="DN366" s="76"/>
      <c r="DO366" s="77"/>
      <c r="DP366" s="77"/>
      <c r="DQ366" s="77"/>
      <c r="DR366" s="77"/>
      <c r="DS366" s="77"/>
      <c r="DT366" s="77"/>
      <c r="DU366" s="77"/>
      <c r="DV366" s="77"/>
      <c r="DW366" s="77"/>
      <c r="DX366" s="76"/>
      <c r="DY366" s="137"/>
      <c r="DZ366" s="76"/>
      <c r="EA366" s="137"/>
      <c r="EB366" s="76"/>
      <c r="EC366" s="137"/>
      <c r="ED366" s="76"/>
      <c r="EE366" s="137"/>
      <c r="EF366" s="76"/>
    </row>
    <row r="367" spans="2:136" x14ac:dyDescent="0.2">
      <c r="B367" s="76"/>
      <c r="D367" s="142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T367" s="76"/>
      <c r="U367" s="76"/>
      <c r="V367" s="76"/>
      <c r="W367" s="76"/>
      <c r="X367" s="76"/>
      <c r="Y367" s="76"/>
      <c r="Z367" s="76"/>
      <c r="AA367" s="76"/>
      <c r="AB367" s="76"/>
      <c r="AC367" s="76"/>
      <c r="AD367" s="76"/>
      <c r="AE367" s="76"/>
      <c r="AF367" s="76"/>
      <c r="AG367" s="76"/>
      <c r="AH367" s="76"/>
      <c r="AI367" s="76"/>
      <c r="AJ367" s="76"/>
      <c r="AK367" s="76"/>
      <c r="AL367" s="76"/>
      <c r="AM367" s="76"/>
      <c r="AN367" s="76"/>
      <c r="AO367" s="76"/>
      <c r="AP367" s="76"/>
      <c r="AQ367" s="76"/>
      <c r="AR367" s="76"/>
      <c r="AS367" s="76"/>
      <c r="AT367" s="76"/>
      <c r="AU367" s="76"/>
      <c r="AV367" s="76"/>
      <c r="AW367" s="76"/>
      <c r="AX367" s="76"/>
      <c r="AY367" s="76"/>
      <c r="AZ367" s="76"/>
      <c r="BA367" s="76"/>
      <c r="BB367" s="76"/>
      <c r="BC367" s="76"/>
      <c r="BD367" s="76"/>
      <c r="BE367" s="76"/>
      <c r="BF367" s="76"/>
      <c r="BG367" s="76"/>
      <c r="BH367" s="76"/>
      <c r="BI367" s="76"/>
      <c r="BJ367" s="76"/>
      <c r="BK367" s="76"/>
      <c r="BL367" s="76"/>
      <c r="BM367" s="76"/>
      <c r="BN367" s="76"/>
      <c r="BO367" s="76"/>
      <c r="BP367" s="76"/>
      <c r="BQ367" s="76"/>
      <c r="BR367" s="76"/>
      <c r="BS367" s="76"/>
      <c r="BU367" s="76"/>
      <c r="BW367" s="76"/>
      <c r="BX367" s="76"/>
      <c r="BY367" s="76"/>
      <c r="BZ367" s="76"/>
      <c r="CA367" s="76"/>
      <c r="CB367" s="76"/>
      <c r="CC367" s="76"/>
      <c r="CD367" s="76"/>
      <c r="CE367" s="76"/>
      <c r="CF367" s="76"/>
      <c r="CG367" s="76"/>
      <c r="CH367" s="76"/>
      <c r="CI367" s="76"/>
      <c r="CJ367" s="76"/>
      <c r="CK367" s="76"/>
      <c r="CL367" s="76"/>
      <c r="CM367" s="76"/>
      <c r="CN367" s="76"/>
      <c r="CO367" s="76"/>
      <c r="CP367" s="76"/>
      <c r="CQ367" s="76"/>
      <c r="CR367" s="76"/>
      <c r="CS367" s="76"/>
      <c r="CT367" s="76"/>
      <c r="CU367" s="76"/>
      <c r="CV367" s="76"/>
      <c r="CW367" s="76"/>
      <c r="CX367" s="76"/>
      <c r="CY367" s="76"/>
      <c r="CZ367" s="76"/>
      <c r="DA367" s="76"/>
      <c r="DB367" s="76"/>
      <c r="DC367" s="76"/>
      <c r="DD367" s="76"/>
      <c r="DE367" s="76"/>
      <c r="DF367" s="76"/>
      <c r="DG367" s="76"/>
      <c r="DH367" s="76"/>
      <c r="DI367" s="76"/>
      <c r="DJ367" s="76"/>
      <c r="DK367" s="76"/>
      <c r="DL367" s="76"/>
      <c r="DM367" s="76"/>
      <c r="DN367" s="76"/>
      <c r="DO367" s="77"/>
      <c r="DP367" s="77"/>
      <c r="DQ367" s="77"/>
      <c r="DR367" s="77"/>
      <c r="DS367" s="77"/>
      <c r="DT367" s="77"/>
      <c r="DU367" s="77"/>
      <c r="DV367" s="77"/>
      <c r="DW367" s="77"/>
      <c r="DX367" s="76"/>
      <c r="DY367" s="137"/>
      <c r="DZ367" s="76"/>
      <c r="EA367" s="137"/>
      <c r="EB367" s="76"/>
      <c r="EC367" s="137"/>
      <c r="ED367" s="76"/>
      <c r="EE367" s="137"/>
      <c r="EF367" s="76"/>
    </row>
    <row r="368" spans="2:136" x14ac:dyDescent="0.2">
      <c r="B368" s="76"/>
      <c r="D368" s="142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  <c r="T368" s="76"/>
      <c r="U368" s="76"/>
      <c r="V368" s="76"/>
      <c r="W368" s="76"/>
      <c r="X368" s="76"/>
      <c r="Y368" s="76"/>
      <c r="Z368" s="76"/>
      <c r="AA368" s="76"/>
      <c r="AB368" s="76"/>
      <c r="AC368" s="76"/>
      <c r="AD368" s="76"/>
      <c r="AE368" s="76"/>
      <c r="AF368" s="76"/>
      <c r="AG368" s="76"/>
      <c r="AH368" s="76"/>
      <c r="AI368" s="76"/>
      <c r="AJ368" s="76"/>
      <c r="AK368" s="76"/>
      <c r="AL368" s="76"/>
      <c r="AM368" s="76"/>
      <c r="AN368" s="76"/>
      <c r="AO368" s="76"/>
      <c r="AP368" s="76"/>
      <c r="AQ368" s="76"/>
      <c r="AR368" s="76"/>
      <c r="AS368" s="76"/>
      <c r="AT368" s="76"/>
      <c r="AU368" s="76"/>
      <c r="AV368" s="76"/>
      <c r="AW368" s="76"/>
      <c r="AX368" s="76"/>
      <c r="AY368" s="76"/>
      <c r="AZ368" s="76"/>
      <c r="BA368" s="76"/>
      <c r="BB368" s="76"/>
      <c r="BC368" s="76"/>
      <c r="BD368" s="76"/>
      <c r="BE368" s="76"/>
      <c r="BF368" s="76"/>
      <c r="BG368" s="76"/>
      <c r="BH368" s="76"/>
      <c r="BI368" s="76"/>
      <c r="BJ368" s="76"/>
      <c r="BK368" s="76"/>
      <c r="BL368" s="76"/>
      <c r="BM368" s="76"/>
      <c r="BN368" s="76"/>
      <c r="BO368" s="76"/>
      <c r="BP368" s="76"/>
      <c r="BQ368" s="76"/>
      <c r="BR368" s="76"/>
      <c r="BS368" s="76"/>
      <c r="BU368" s="76"/>
      <c r="BW368" s="76"/>
      <c r="BX368" s="76"/>
      <c r="BY368" s="76"/>
      <c r="BZ368" s="76"/>
      <c r="CA368" s="76"/>
      <c r="CB368" s="76"/>
      <c r="CC368" s="76"/>
      <c r="CD368" s="76"/>
      <c r="CE368" s="76"/>
      <c r="CF368" s="76"/>
      <c r="CG368" s="76"/>
      <c r="CH368" s="76"/>
      <c r="CI368" s="76"/>
      <c r="CJ368" s="76"/>
      <c r="CK368" s="76"/>
      <c r="CL368" s="76"/>
      <c r="CM368" s="76"/>
      <c r="CN368" s="76"/>
      <c r="CO368" s="76"/>
      <c r="CP368" s="76"/>
      <c r="CQ368" s="76"/>
      <c r="CR368" s="76"/>
      <c r="CS368" s="76"/>
      <c r="CT368" s="76"/>
      <c r="CU368" s="76"/>
      <c r="CV368" s="76"/>
      <c r="CW368" s="76"/>
      <c r="CX368" s="76"/>
      <c r="CY368" s="76"/>
      <c r="CZ368" s="76"/>
      <c r="DA368" s="76"/>
      <c r="DB368" s="76"/>
      <c r="DC368" s="76"/>
      <c r="DD368" s="76"/>
      <c r="DE368" s="76"/>
      <c r="DF368" s="76"/>
      <c r="DG368" s="76"/>
      <c r="DH368" s="76"/>
      <c r="DI368" s="76"/>
      <c r="DJ368" s="76"/>
      <c r="DK368" s="76"/>
      <c r="DL368" s="76"/>
      <c r="DM368" s="76"/>
      <c r="DN368" s="76"/>
      <c r="DO368" s="77"/>
      <c r="DP368" s="77"/>
      <c r="DQ368" s="77"/>
      <c r="DR368" s="77"/>
      <c r="DS368" s="77"/>
      <c r="DT368" s="77"/>
      <c r="DU368" s="77"/>
      <c r="DV368" s="77"/>
      <c r="DW368" s="77"/>
      <c r="DX368" s="76"/>
      <c r="DY368" s="137"/>
      <c r="DZ368" s="76"/>
      <c r="EA368" s="137"/>
      <c r="EB368" s="76"/>
      <c r="EC368" s="137"/>
      <c r="ED368" s="76"/>
      <c r="EE368" s="137"/>
      <c r="EF368" s="76"/>
    </row>
    <row r="369" spans="2:136" x14ac:dyDescent="0.2">
      <c r="B369" s="76"/>
      <c r="D369" s="142"/>
      <c r="E369" s="142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T369" s="76"/>
      <c r="U369" s="76"/>
      <c r="V369" s="76"/>
      <c r="W369" s="76"/>
      <c r="X369" s="76"/>
      <c r="Y369" s="76"/>
      <c r="Z369" s="76"/>
      <c r="AA369" s="76"/>
      <c r="AB369" s="76"/>
      <c r="AC369" s="76"/>
      <c r="AD369" s="76"/>
      <c r="AE369" s="76"/>
      <c r="AF369" s="76"/>
      <c r="AG369" s="76"/>
      <c r="AH369" s="76"/>
      <c r="AI369" s="76"/>
      <c r="AJ369" s="76"/>
      <c r="AK369" s="76"/>
      <c r="AL369" s="76"/>
      <c r="AM369" s="76"/>
      <c r="AN369" s="76"/>
      <c r="AO369" s="76"/>
      <c r="AP369" s="76"/>
      <c r="AQ369" s="76"/>
      <c r="AR369" s="76"/>
      <c r="AS369" s="76"/>
      <c r="AT369" s="76"/>
      <c r="AU369" s="76"/>
      <c r="AV369" s="76"/>
      <c r="AW369" s="76"/>
      <c r="AX369" s="76"/>
      <c r="AY369" s="76"/>
      <c r="AZ369" s="76"/>
      <c r="BA369" s="76"/>
      <c r="BB369" s="76"/>
      <c r="BC369" s="76"/>
      <c r="BD369" s="76"/>
      <c r="BE369" s="76"/>
      <c r="BF369" s="76"/>
      <c r="BG369" s="76"/>
      <c r="BH369" s="76"/>
      <c r="BI369" s="76"/>
      <c r="BJ369" s="76"/>
      <c r="BK369" s="76"/>
      <c r="BL369" s="76"/>
      <c r="BM369" s="76"/>
      <c r="BN369" s="76"/>
      <c r="BO369" s="76"/>
      <c r="BP369" s="76"/>
      <c r="BQ369" s="76"/>
      <c r="BR369" s="76"/>
      <c r="BS369" s="76"/>
      <c r="BU369" s="76"/>
      <c r="BW369" s="76"/>
      <c r="BX369" s="76"/>
      <c r="BY369" s="76"/>
      <c r="BZ369" s="76"/>
      <c r="CA369" s="76"/>
      <c r="CB369" s="76"/>
      <c r="CC369" s="76"/>
      <c r="CD369" s="76"/>
      <c r="CE369" s="76"/>
      <c r="CF369" s="76"/>
      <c r="CG369" s="76"/>
      <c r="CH369" s="76"/>
      <c r="CI369" s="76"/>
      <c r="CJ369" s="76"/>
      <c r="CK369" s="76"/>
      <c r="CL369" s="76"/>
      <c r="CM369" s="76"/>
      <c r="CN369" s="76"/>
      <c r="CO369" s="76"/>
      <c r="CP369" s="76"/>
      <c r="CQ369" s="76"/>
      <c r="CR369" s="76"/>
      <c r="CS369" s="76"/>
      <c r="CT369" s="76"/>
      <c r="CU369" s="76"/>
      <c r="CV369" s="76"/>
      <c r="CW369" s="76"/>
      <c r="CX369" s="76"/>
      <c r="CY369" s="76"/>
      <c r="CZ369" s="76"/>
      <c r="DA369" s="76"/>
      <c r="DB369" s="76"/>
      <c r="DC369" s="76"/>
      <c r="DD369" s="76"/>
      <c r="DE369" s="76"/>
      <c r="DF369" s="76"/>
      <c r="DG369" s="76"/>
      <c r="DH369" s="76"/>
      <c r="DI369" s="76"/>
      <c r="DJ369" s="76"/>
      <c r="DK369" s="76"/>
      <c r="DL369" s="76"/>
      <c r="DM369" s="76"/>
      <c r="DN369" s="76"/>
      <c r="DO369" s="77"/>
      <c r="DP369" s="77"/>
      <c r="DQ369" s="77"/>
      <c r="DR369" s="77"/>
      <c r="DS369" s="77"/>
      <c r="DT369" s="77"/>
      <c r="DU369" s="77"/>
      <c r="DV369" s="77"/>
      <c r="DW369" s="77"/>
      <c r="DX369" s="76"/>
      <c r="DY369" s="137"/>
      <c r="DZ369" s="76"/>
      <c r="EA369" s="137"/>
      <c r="EB369" s="76"/>
      <c r="EC369" s="137"/>
      <c r="ED369" s="76"/>
      <c r="EE369" s="137"/>
      <c r="EF369" s="76"/>
    </row>
    <row r="370" spans="2:136" x14ac:dyDescent="0.2">
      <c r="B370" s="76"/>
      <c r="D370" s="142"/>
      <c r="E370" s="142"/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42"/>
      <c r="T370" s="76"/>
      <c r="U370" s="76"/>
      <c r="V370" s="76"/>
      <c r="W370" s="76"/>
      <c r="X370" s="76"/>
      <c r="Y370" s="76"/>
      <c r="Z370" s="76"/>
      <c r="AA370" s="76"/>
      <c r="AB370" s="76"/>
      <c r="AC370" s="76"/>
      <c r="AD370" s="76"/>
      <c r="AE370" s="76"/>
      <c r="AF370" s="76"/>
      <c r="AG370" s="76"/>
      <c r="AH370" s="76"/>
      <c r="AI370" s="76"/>
      <c r="AJ370" s="76"/>
      <c r="AK370" s="76"/>
      <c r="AL370" s="76"/>
      <c r="AM370" s="76"/>
      <c r="AN370" s="76"/>
      <c r="AO370" s="76"/>
      <c r="AP370" s="76"/>
      <c r="AQ370" s="76"/>
      <c r="AR370" s="76"/>
      <c r="AS370" s="76"/>
      <c r="AT370" s="76"/>
      <c r="AU370" s="76"/>
      <c r="AV370" s="76"/>
      <c r="AW370" s="76"/>
      <c r="AX370" s="76"/>
      <c r="AY370" s="76"/>
      <c r="AZ370" s="76"/>
      <c r="BA370" s="76"/>
      <c r="BB370" s="76"/>
      <c r="BC370" s="76"/>
      <c r="BD370" s="76"/>
      <c r="BE370" s="76"/>
      <c r="BF370" s="76"/>
      <c r="BG370" s="76"/>
      <c r="BH370" s="76"/>
      <c r="BI370" s="76"/>
      <c r="BJ370" s="76"/>
      <c r="BK370" s="76"/>
      <c r="BL370" s="76"/>
      <c r="BM370" s="76"/>
      <c r="BN370" s="76"/>
      <c r="BO370" s="76"/>
      <c r="BP370" s="76"/>
      <c r="BQ370" s="76"/>
      <c r="BR370" s="76"/>
      <c r="BS370" s="76"/>
      <c r="BU370" s="76"/>
      <c r="BW370" s="76"/>
      <c r="BX370" s="76"/>
      <c r="BY370" s="76"/>
      <c r="BZ370" s="76"/>
      <c r="CA370" s="76"/>
      <c r="CB370" s="76"/>
      <c r="CC370" s="76"/>
      <c r="CD370" s="76"/>
      <c r="CE370" s="76"/>
      <c r="CF370" s="76"/>
      <c r="CG370" s="76"/>
      <c r="CH370" s="76"/>
      <c r="CI370" s="76"/>
      <c r="CJ370" s="76"/>
      <c r="CK370" s="76"/>
      <c r="CL370" s="76"/>
      <c r="CM370" s="76"/>
      <c r="CN370" s="76"/>
      <c r="CO370" s="76"/>
      <c r="CP370" s="76"/>
      <c r="CQ370" s="76"/>
      <c r="CR370" s="76"/>
      <c r="CS370" s="76"/>
      <c r="CT370" s="76"/>
      <c r="CU370" s="76"/>
      <c r="CV370" s="76"/>
      <c r="CW370" s="76"/>
      <c r="CX370" s="76"/>
      <c r="CY370" s="76"/>
      <c r="CZ370" s="76"/>
      <c r="DA370" s="76"/>
      <c r="DB370" s="76"/>
      <c r="DC370" s="76"/>
      <c r="DD370" s="76"/>
      <c r="DE370" s="76"/>
      <c r="DF370" s="76"/>
      <c r="DG370" s="76"/>
      <c r="DH370" s="76"/>
      <c r="DI370" s="76"/>
      <c r="DJ370" s="76"/>
      <c r="DK370" s="76"/>
      <c r="DL370" s="76"/>
      <c r="DM370" s="76"/>
      <c r="DN370" s="76"/>
      <c r="DO370" s="77"/>
      <c r="DP370" s="77"/>
      <c r="DQ370" s="77"/>
      <c r="DR370" s="77"/>
      <c r="DS370" s="77"/>
      <c r="DT370" s="77"/>
      <c r="DU370" s="77"/>
      <c r="DV370" s="77"/>
      <c r="DW370" s="77"/>
      <c r="DX370" s="76"/>
      <c r="DY370" s="137"/>
      <c r="DZ370" s="76"/>
      <c r="EA370" s="137"/>
      <c r="EB370" s="76"/>
      <c r="EC370" s="137"/>
      <c r="ED370" s="76"/>
      <c r="EE370" s="137"/>
      <c r="EF370" s="76"/>
    </row>
    <row r="371" spans="2:136" x14ac:dyDescent="0.2">
      <c r="B371" s="76"/>
      <c r="D371" s="142"/>
      <c r="E371" s="142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42"/>
      <c r="T371" s="76"/>
      <c r="U371" s="76"/>
      <c r="V371" s="76"/>
      <c r="W371" s="76"/>
      <c r="X371" s="76"/>
      <c r="Y371" s="76"/>
      <c r="Z371" s="76"/>
      <c r="AA371" s="76"/>
      <c r="AB371" s="76"/>
      <c r="AC371" s="76"/>
      <c r="AD371" s="76"/>
      <c r="AE371" s="76"/>
      <c r="AF371" s="76"/>
      <c r="AG371" s="76"/>
      <c r="AH371" s="76"/>
      <c r="AI371" s="76"/>
      <c r="AJ371" s="76"/>
      <c r="AK371" s="76"/>
      <c r="AL371" s="76"/>
      <c r="AM371" s="76"/>
      <c r="AN371" s="76"/>
      <c r="AO371" s="76"/>
      <c r="AP371" s="76"/>
      <c r="AQ371" s="76"/>
      <c r="AR371" s="76"/>
      <c r="AS371" s="76"/>
      <c r="AT371" s="76"/>
      <c r="AU371" s="76"/>
      <c r="AV371" s="76"/>
      <c r="AW371" s="76"/>
      <c r="AX371" s="76"/>
      <c r="AY371" s="76"/>
      <c r="AZ371" s="76"/>
      <c r="BA371" s="76"/>
      <c r="BB371" s="76"/>
      <c r="BC371" s="76"/>
      <c r="BD371" s="76"/>
      <c r="BE371" s="76"/>
      <c r="BF371" s="76"/>
      <c r="BG371" s="76"/>
      <c r="BH371" s="76"/>
      <c r="BI371" s="76"/>
      <c r="BJ371" s="76"/>
      <c r="BK371" s="76"/>
      <c r="BL371" s="76"/>
      <c r="BM371" s="76"/>
      <c r="BN371" s="76"/>
      <c r="BO371" s="76"/>
      <c r="BP371" s="76"/>
      <c r="BQ371" s="76"/>
      <c r="BR371" s="76"/>
      <c r="BS371" s="76"/>
      <c r="BU371" s="76"/>
      <c r="BW371" s="76"/>
      <c r="BX371" s="76"/>
      <c r="BY371" s="76"/>
      <c r="BZ371" s="76"/>
      <c r="CA371" s="76"/>
      <c r="CB371" s="76"/>
      <c r="CC371" s="76"/>
      <c r="CD371" s="76"/>
      <c r="CE371" s="76"/>
      <c r="CF371" s="76"/>
      <c r="CG371" s="76"/>
      <c r="CH371" s="76"/>
      <c r="CI371" s="76"/>
      <c r="CJ371" s="76"/>
      <c r="CK371" s="76"/>
      <c r="CL371" s="76"/>
      <c r="CM371" s="76"/>
      <c r="CN371" s="76"/>
      <c r="CO371" s="76"/>
      <c r="CP371" s="76"/>
      <c r="CQ371" s="76"/>
      <c r="CR371" s="76"/>
      <c r="CS371" s="76"/>
      <c r="CT371" s="76"/>
      <c r="CU371" s="76"/>
      <c r="CV371" s="76"/>
      <c r="CW371" s="76"/>
      <c r="CX371" s="76"/>
      <c r="CY371" s="76"/>
      <c r="CZ371" s="76"/>
      <c r="DA371" s="76"/>
      <c r="DB371" s="76"/>
      <c r="DC371" s="76"/>
      <c r="DD371" s="76"/>
      <c r="DE371" s="76"/>
      <c r="DF371" s="76"/>
      <c r="DG371" s="76"/>
      <c r="DH371" s="76"/>
      <c r="DI371" s="76"/>
      <c r="DJ371" s="76"/>
      <c r="DK371" s="76"/>
      <c r="DL371" s="76"/>
      <c r="DM371" s="76"/>
      <c r="DN371" s="76"/>
      <c r="DO371" s="77"/>
      <c r="DP371" s="77"/>
      <c r="DQ371" s="77"/>
      <c r="DR371" s="77"/>
      <c r="DS371" s="77"/>
      <c r="DT371" s="77"/>
      <c r="DU371" s="77"/>
      <c r="DV371" s="77"/>
      <c r="DW371" s="77"/>
      <c r="DX371" s="76"/>
      <c r="DY371" s="137"/>
      <c r="DZ371" s="76"/>
      <c r="EA371" s="137"/>
      <c r="EB371" s="76"/>
      <c r="EC371" s="137"/>
      <c r="ED371" s="76"/>
      <c r="EE371" s="137"/>
      <c r="EF371" s="76"/>
    </row>
    <row r="372" spans="2:136" x14ac:dyDescent="0.2">
      <c r="B372" s="76"/>
      <c r="T372" s="76"/>
      <c r="U372" s="76"/>
      <c r="V372" s="76"/>
      <c r="W372" s="76"/>
      <c r="X372" s="76"/>
      <c r="Y372" s="76"/>
      <c r="Z372" s="76"/>
      <c r="AA372" s="76"/>
      <c r="AB372" s="76"/>
      <c r="AC372" s="76"/>
      <c r="AD372" s="76"/>
      <c r="AE372" s="76"/>
      <c r="AF372" s="76"/>
      <c r="AG372" s="76"/>
      <c r="AH372" s="76"/>
      <c r="AI372" s="76"/>
      <c r="AJ372" s="76"/>
      <c r="AK372" s="76"/>
      <c r="AL372" s="76"/>
      <c r="AM372" s="76"/>
      <c r="AN372" s="76"/>
      <c r="AO372" s="76"/>
      <c r="AP372" s="76"/>
      <c r="AQ372" s="76"/>
      <c r="AR372" s="76"/>
      <c r="AS372" s="76"/>
      <c r="AT372" s="76"/>
      <c r="AU372" s="76"/>
      <c r="AV372" s="76"/>
      <c r="AW372" s="76"/>
      <c r="AX372" s="76"/>
      <c r="AY372" s="76"/>
      <c r="AZ372" s="76"/>
      <c r="BA372" s="76"/>
      <c r="BB372" s="76"/>
      <c r="BC372" s="76"/>
      <c r="BD372" s="76"/>
      <c r="BE372" s="76"/>
      <c r="BF372" s="76"/>
      <c r="BG372" s="76"/>
      <c r="BH372" s="76"/>
      <c r="BI372" s="76"/>
      <c r="BJ372" s="76"/>
      <c r="BK372" s="76"/>
      <c r="BL372" s="76"/>
      <c r="BM372" s="76"/>
      <c r="BN372" s="76"/>
      <c r="BO372" s="76"/>
      <c r="BP372" s="76"/>
      <c r="BQ372" s="76"/>
      <c r="BR372" s="76"/>
      <c r="BS372" s="76"/>
      <c r="BU372" s="76"/>
      <c r="BW372" s="76"/>
      <c r="BX372" s="76"/>
      <c r="BY372" s="76"/>
      <c r="BZ372" s="76"/>
      <c r="CA372" s="76"/>
      <c r="CB372" s="76"/>
      <c r="CC372" s="76"/>
      <c r="CD372" s="76"/>
      <c r="CE372" s="76"/>
      <c r="CF372" s="76"/>
      <c r="CG372" s="76"/>
      <c r="CH372" s="76"/>
      <c r="CI372" s="76"/>
      <c r="CJ372" s="76"/>
      <c r="CK372" s="76"/>
      <c r="CL372" s="76"/>
      <c r="CM372" s="76"/>
      <c r="CN372" s="76"/>
      <c r="CO372" s="76"/>
      <c r="CP372" s="76"/>
      <c r="CQ372" s="76"/>
      <c r="CR372" s="76"/>
      <c r="CS372" s="76"/>
      <c r="CT372" s="76"/>
      <c r="CU372" s="76"/>
      <c r="CV372" s="76"/>
      <c r="CW372" s="76"/>
      <c r="CX372" s="76"/>
      <c r="CY372" s="76"/>
      <c r="CZ372" s="76"/>
      <c r="DA372" s="76"/>
      <c r="DB372" s="76"/>
      <c r="DC372" s="76"/>
      <c r="DD372" s="76"/>
      <c r="DE372" s="76"/>
      <c r="DF372" s="76"/>
      <c r="DG372" s="76"/>
      <c r="DH372" s="76"/>
      <c r="DI372" s="76"/>
      <c r="DJ372" s="76"/>
      <c r="DK372" s="76"/>
      <c r="DL372" s="76"/>
      <c r="DM372" s="76"/>
      <c r="DN372" s="76"/>
      <c r="DO372" s="77"/>
      <c r="DP372" s="77"/>
      <c r="DQ372" s="77"/>
      <c r="DR372" s="77"/>
      <c r="DS372" s="77"/>
      <c r="DT372" s="77"/>
      <c r="DU372" s="77"/>
      <c r="DV372" s="77"/>
      <c r="DW372" s="77"/>
      <c r="DX372" s="76"/>
      <c r="DY372" s="137"/>
      <c r="DZ372" s="76"/>
      <c r="EA372" s="137"/>
      <c r="EB372" s="76"/>
      <c r="EC372" s="137"/>
      <c r="ED372" s="76"/>
      <c r="EE372" s="137"/>
      <c r="EF372" s="76"/>
    </row>
    <row r="373" spans="2:136" x14ac:dyDescent="0.2">
      <c r="B373" s="76"/>
      <c r="T373" s="76"/>
      <c r="U373" s="76"/>
      <c r="V373" s="76"/>
      <c r="W373" s="76"/>
      <c r="X373" s="76"/>
      <c r="Y373" s="76"/>
      <c r="Z373" s="76"/>
      <c r="AA373" s="76"/>
      <c r="AB373" s="76"/>
      <c r="AC373" s="76"/>
      <c r="AD373" s="76"/>
      <c r="AE373" s="76"/>
      <c r="AF373" s="76"/>
      <c r="AG373" s="76"/>
      <c r="AH373" s="76"/>
      <c r="AI373" s="76"/>
      <c r="AJ373" s="76"/>
      <c r="AK373" s="76"/>
      <c r="AL373" s="76"/>
      <c r="AM373" s="76"/>
      <c r="AN373" s="76"/>
      <c r="AO373" s="76"/>
      <c r="AP373" s="76"/>
      <c r="AQ373" s="76"/>
      <c r="AR373" s="76"/>
      <c r="AS373" s="76"/>
      <c r="AT373" s="76"/>
      <c r="AU373" s="76"/>
      <c r="AV373" s="76"/>
      <c r="AW373" s="76"/>
      <c r="AX373" s="76"/>
      <c r="AY373" s="76"/>
      <c r="AZ373" s="76"/>
      <c r="BA373" s="76"/>
      <c r="BB373" s="76"/>
      <c r="BC373" s="76"/>
      <c r="BD373" s="76"/>
      <c r="BE373" s="76"/>
      <c r="BF373" s="76"/>
      <c r="BG373" s="76"/>
      <c r="BH373" s="76"/>
      <c r="BI373" s="76"/>
      <c r="BJ373" s="76"/>
      <c r="BK373" s="76"/>
      <c r="BL373" s="76"/>
      <c r="BM373" s="76"/>
      <c r="BN373" s="76"/>
      <c r="BO373" s="76"/>
      <c r="BP373" s="76"/>
      <c r="BQ373" s="76"/>
      <c r="BR373" s="76"/>
      <c r="BS373" s="76"/>
      <c r="BU373" s="76"/>
      <c r="BW373" s="76"/>
      <c r="BX373" s="76"/>
      <c r="BY373" s="76"/>
      <c r="BZ373" s="76"/>
      <c r="CA373" s="76"/>
      <c r="CB373" s="76"/>
      <c r="CC373" s="76"/>
      <c r="CD373" s="76"/>
      <c r="CE373" s="76"/>
      <c r="CF373" s="76"/>
      <c r="CG373" s="76"/>
      <c r="CH373" s="76"/>
      <c r="CI373" s="76"/>
      <c r="CJ373" s="76"/>
      <c r="CK373" s="76"/>
      <c r="CL373" s="76"/>
      <c r="CM373" s="76"/>
      <c r="CN373" s="76"/>
      <c r="CO373" s="76"/>
      <c r="CP373" s="76"/>
      <c r="CQ373" s="76"/>
      <c r="CR373" s="76"/>
      <c r="CS373" s="76"/>
      <c r="CT373" s="76"/>
      <c r="CU373" s="76"/>
      <c r="CV373" s="76"/>
      <c r="CW373" s="76"/>
      <c r="CX373" s="76"/>
      <c r="CY373" s="76"/>
      <c r="CZ373" s="76"/>
      <c r="DA373" s="76"/>
      <c r="DB373" s="76"/>
      <c r="DC373" s="76"/>
      <c r="DD373" s="76"/>
      <c r="DE373" s="76"/>
      <c r="DF373" s="76"/>
      <c r="DG373" s="76"/>
      <c r="DH373" s="76"/>
      <c r="DI373" s="76"/>
      <c r="DJ373" s="76"/>
      <c r="DK373" s="76"/>
      <c r="DL373" s="76"/>
      <c r="DM373" s="76"/>
      <c r="DN373" s="76"/>
      <c r="DO373" s="77"/>
      <c r="DP373" s="77"/>
      <c r="DQ373" s="77"/>
      <c r="DR373" s="77"/>
      <c r="DS373" s="77"/>
      <c r="DT373" s="77"/>
      <c r="DU373" s="77"/>
      <c r="DV373" s="77"/>
      <c r="DW373" s="77"/>
      <c r="DX373" s="76"/>
      <c r="DY373" s="137"/>
      <c r="DZ373" s="76"/>
      <c r="EA373" s="137"/>
      <c r="EB373" s="76"/>
      <c r="EC373" s="137"/>
      <c r="ED373" s="76"/>
      <c r="EE373" s="137"/>
      <c r="EF373" s="76"/>
    </row>
    <row r="374" spans="2:136" x14ac:dyDescent="0.2">
      <c r="B374" s="76"/>
      <c r="T374" s="76"/>
      <c r="U374" s="76"/>
      <c r="V374" s="76"/>
      <c r="W374" s="76"/>
      <c r="X374" s="76"/>
      <c r="Y374" s="76"/>
      <c r="Z374" s="76"/>
      <c r="AA374" s="76"/>
      <c r="AB374" s="76"/>
      <c r="AC374" s="76"/>
      <c r="AD374" s="76"/>
      <c r="AE374" s="76"/>
      <c r="AF374" s="76"/>
      <c r="AG374" s="76"/>
      <c r="AH374" s="76"/>
      <c r="AI374" s="76"/>
      <c r="AJ374" s="76"/>
      <c r="AK374" s="76"/>
      <c r="AL374" s="76"/>
      <c r="AM374" s="76"/>
      <c r="AN374" s="76"/>
      <c r="AO374" s="76"/>
      <c r="AP374" s="76"/>
      <c r="AQ374" s="76"/>
      <c r="AR374" s="76"/>
      <c r="AS374" s="76"/>
      <c r="AT374" s="76"/>
      <c r="AU374" s="76"/>
      <c r="AV374" s="76"/>
      <c r="AW374" s="76"/>
      <c r="AX374" s="76"/>
      <c r="AY374" s="76"/>
      <c r="AZ374" s="76"/>
      <c r="BA374" s="76"/>
      <c r="BB374" s="76"/>
      <c r="BC374" s="76"/>
      <c r="BD374" s="76"/>
      <c r="BE374" s="76"/>
      <c r="BF374" s="76"/>
      <c r="BG374" s="76"/>
      <c r="BH374" s="76"/>
      <c r="BI374" s="76"/>
      <c r="BJ374" s="76"/>
      <c r="BK374" s="76"/>
      <c r="BL374" s="76"/>
      <c r="BM374" s="76"/>
      <c r="BN374" s="76"/>
      <c r="BO374" s="76"/>
      <c r="BP374" s="76"/>
      <c r="BQ374" s="76"/>
      <c r="BR374" s="76"/>
      <c r="BS374" s="76"/>
      <c r="BU374" s="76"/>
      <c r="BW374" s="76"/>
      <c r="BX374" s="76"/>
      <c r="BY374" s="76"/>
      <c r="BZ374" s="76"/>
      <c r="CA374" s="76"/>
      <c r="CB374" s="76"/>
      <c r="CC374" s="76"/>
      <c r="CD374" s="76"/>
      <c r="CE374" s="76"/>
      <c r="CF374" s="76"/>
      <c r="CG374" s="76"/>
      <c r="CH374" s="76"/>
      <c r="CI374" s="76"/>
      <c r="CJ374" s="76"/>
      <c r="CK374" s="76"/>
      <c r="CL374" s="76"/>
      <c r="CM374" s="76"/>
      <c r="CN374" s="76"/>
      <c r="CO374" s="76"/>
      <c r="CP374" s="76"/>
      <c r="CQ374" s="76"/>
      <c r="CR374" s="76"/>
      <c r="CS374" s="76"/>
      <c r="CT374" s="76"/>
      <c r="CU374" s="76"/>
      <c r="CV374" s="76"/>
      <c r="CW374" s="76"/>
      <c r="CX374" s="76"/>
      <c r="CY374" s="76"/>
      <c r="CZ374" s="76"/>
      <c r="DA374" s="76"/>
      <c r="DB374" s="76"/>
      <c r="DC374" s="76"/>
      <c r="DD374" s="76"/>
      <c r="DE374" s="76"/>
      <c r="DF374" s="76"/>
      <c r="DG374" s="76"/>
      <c r="DH374" s="76"/>
      <c r="DI374" s="76"/>
      <c r="DJ374" s="76"/>
      <c r="DK374" s="76"/>
      <c r="DL374" s="76"/>
      <c r="DM374" s="76"/>
      <c r="DN374" s="76"/>
      <c r="DO374" s="77"/>
      <c r="DP374" s="77"/>
      <c r="DQ374" s="77"/>
      <c r="DR374" s="77"/>
      <c r="DS374" s="77"/>
      <c r="DT374" s="77"/>
      <c r="DU374" s="77"/>
      <c r="DV374" s="77"/>
      <c r="DW374" s="77"/>
      <c r="DX374" s="76"/>
      <c r="DY374" s="137"/>
      <c r="DZ374" s="76"/>
      <c r="EA374" s="137"/>
      <c r="EB374" s="76"/>
      <c r="EC374" s="137"/>
      <c r="ED374" s="76"/>
      <c r="EE374" s="137"/>
      <c r="EF374" s="76"/>
    </row>
    <row r="375" spans="2:136" x14ac:dyDescent="0.2">
      <c r="B375" s="76"/>
      <c r="T375" s="76"/>
      <c r="U375" s="76"/>
      <c r="V375" s="76"/>
      <c r="W375" s="76"/>
      <c r="X375" s="76"/>
      <c r="Y375" s="76"/>
      <c r="Z375" s="76"/>
      <c r="AA375" s="76"/>
      <c r="AB375" s="76"/>
      <c r="AC375" s="76"/>
      <c r="AD375" s="76"/>
      <c r="AE375" s="76"/>
      <c r="AF375" s="76"/>
      <c r="AG375" s="76"/>
      <c r="AH375" s="76"/>
      <c r="AI375" s="76"/>
      <c r="AJ375" s="76"/>
      <c r="AK375" s="76"/>
      <c r="AL375" s="76"/>
      <c r="AM375" s="76"/>
      <c r="AN375" s="76"/>
      <c r="AO375" s="76"/>
      <c r="AP375" s="76"/>
      <c r="AQ375" s="76"/>
      <c r="AR375" s="76"/>
      <c r="AS375" s="76"/>
      <c r="AT375" s="76"/>
      <c r="AU375" s="76"/>
      <c r="AV375" s="76"/>
      <c r="AW375" s="76"/>
      <c r="AX375" s="76"/>
      <c r="AY375" s="76"/>
      <c r="AZ375" s="76"/>
      <c r="BA375" s="76"/>
      <c r="BB375" s="76"/>
      <c r="BC375" s="76"/>
      <c r="BD375" s="76"/>
      <c r="BE375" s="76"/>
      <c r="BF375" s="76"/>
      <c r="BG375" s="76"/>
      <c r="BH375" s="76"/>
      <c r="BI375" s="76"/>
      <c r="BJ375" s="76"/>
      <c r="BK375" s="76"/>
      <c r="BL375" s="76"/>
      <c r="BM375" s="76"/>
      <c r="BN375" s="76"/>
      <c r="BO375" s="76"/>
      <c r="BP375" s="76"/>
      <c r="BQ375" s="76"/>
      <c r="BR375" s="76"/>
      <c r="BS375" s="76"/>
      <c r="BU375" s="76"/>
      <c r="BW375" s="76"/>
      <c r="BX375" s="76"/>
      <c r="BY375" s="76"/>
      <c r="BZ375" s="76"/>
      <c r="CA375" s="76"/>
      <c r="CB375" s="76"/>
      <c r="CC375" s="76"/>
      <c r="CD375" s="76"/>
      <c r="CE375" s="76"/>
      <c r="CF375" s="76"/>
      <c r="CG375" s="76"/>
      <c r="CH375" s="76"/>
      <c r="CI375" s="76"/>
      <c r="CJ375" s="76"/>
      <c r="CK375" s="76"/>
      <c r="CL375" s="76"/>
      <c r="CM375" s="76"/>
      <c r="CN375" s="76"/>
      <c r="CO375" s="76"/>
      <c r="CP375" s="76"/>
      <c r="CQ375" s="76"/>
      <c r="CR375" s="76"/>
      <c r="CS375" s="76"/>
      <c r="CT375" s="76"/>
      <c r="CU375" s="76"/>
      <c r="CV375" s="76"/>
      <c r="CW375" s="76"/>
      <c r="CX375" s="76"/>
      <c r="CY375" s="76"/>
      <c r="CZ375" s="76"/>
      <c r="DA375" s="76"/>
      <c r="DB375" s="76"/>
      <c r="DC375" s="76"/>
      <c r="DD375" s="76"/>
      <c r="DE375" s="76"/>
      <c r="DF375" s="76"/>
      <c r="DG375" s="76"/>
      <c r="DH375" s="76"/>
      <c r="DI375" s="76"/>
      <c r="DJ375" s="76"/>
      <c r="DK375" s="76"/>
      <c r="DL375" s="76"/>
      <c r="DM375" s="76"/>
      <c r="DN375" s="76"/>
      <c r="DO375" s="77"/>
      <c r="DP375" s="77"/>
      <c r="DQ375" s="77"/>
      <c r="DR375" s="77"/>
      <c r="DS375" s="77"/>
      <c r="DT375" s="77"/>
      <c r="DU375" s="77"/>
      <c r="DV375" s="77"/>
      <c r="DW375" s="77"/>
      <c r="DX375" s="76"/>
      <c r="DY375" s="137"/>
      <c r="DZ375" s="76"/>
      <c r="EA375" s="137"/>
      <c r="EB375" s="76"/>
      <c r="EC375" s="137"/>
      <c r="ED375" s="76"/>
      <c r="EE375" s="137"/>
      <c r="EF375" s="76"/>
    </row>
    <row r="376" spans="2:136" x14ac:dyDescent="0.2">
      <c r="B376" s="76"/>
      <c r="T376" s="76"/>
      <c r="U376" s="76"/>
      <c r="V376" s="76"/>
      <c r="W376" s="76"/>
      <c r="X376" s="76"/>
      <c r="Y376" s="76"/>
      <c r="Z376" s="76"/>
      <c r="AA376" s="76"/>
      <c r="AB376" s="76"/>
      <c r="AC376" s="76"/>
      <c r="AD376" s="76"/>
      <c r="AE376" s="76"/>
      <c r="AF376" s="76"/>
      <c r="AG376" s="76"/>
      <c r="AH376" s="76"/>
      <c r="AI376" s="76"/>
      <c r="AJ376" s="76"/>
      <c r="AK376" s="76"/>
      <c r="AL376" s="76"/>
      <c r="AM376" s="76"/>
      <c r="AN376" s="76"/>
      <c r="AO376" s="76"/>
      <c r="AP376" s="76"/>
      <c r="AQ376" s="76"/>
      <c r="AR376" s="76"/>
      <c r="AS376" s="76"/>
      <c r="AT376" s="76"/>
      <c r="AU376" s="76"/>
      <c r="AV376" s="76"/>
      <c r="AW376" s="76"/>
      <c r="AX376" s="76"/>
      <c r="AY376" s="76"/>
      <c r="AZ376" s="76"/>
      <c r="BA376" s="76"/>
      <c r="BB376" s="76"/>
      <c r="BC376" s="76"/>
      <c r="BD376" s="76"/>
      <c r="BE376" s="76"/>
      <c r="BF376" s="76"/>
      <c r="BG376" s="76"/>
      <c r="BH376" s="76"/>
      <c r="BI376" s="76"/>
      <c r="BJ376" s="76"/>
      <c r="BK376" s="76"/>
      <c r="BL376" s="76"/>
      <c r="BM376" s="76"/>
      <c r="BN376" s="76"/>
      <c r="BO376" s="76"/>
      <c r="BP376" s="76"/>
      <c r="BQ376" s="76"/>
      <c r="BR376" s="76"/>
      <c r="BS376" s="76"/>
      <c r="BU376" s="76"/>
      <c r="BW376" s="76"/>
      <c r="BX376" s="76"/>
      <c r="BY376" s="76"/>
      <c r="BZ376" s="76"/>
      <c r="CA376" s="76"/>
      <c r="CB376" s="76"/>
      <c r="CC376" s="76"/>
      <c r="CD376" s="76"/>
      <c r="CE376" s="76"/>
      <c r="CF376" s="76"/>
      <c r="CG376" s="76"/>
      <c r="CH376" s="76"/>
      <c r="CI376" s="76"/>
      <c r="CJ376" s="76"/>
      <c r="CK376" s="76"/>
      <c r="CL376" s="76"/>
      <c r="CM376" s="76"/>
      <c r="CN376" s="76"/>
      <c r="CO376" s="76"/>
      <c r="CP376" s="76"/>
      <c r="CQ376" s="76"/>
      <c r="CR376" s="76"/>
      <c r="CS376" s="76"/>
      <c r="CT376" s="76"/>
      <c r="CU376" s="76"/>
      <c r="CV376" s="76"/>
      <c r="CW376" s="76"/>
      <c r="CX376" s="76"/>
      <c r="CY376" s="76"/>
      <c r="CZ376" s="76"/>
      <c r="DA376" s="76"/>
      <c r="DB376" s="76"/>
      <c r="DC376" s="76"/>
      <c r="DD376" s="76"/>
      <c r="DE376" s="76"/>
      <c r="DF376" s="76"/>
      <c r="DG376" s="76"/>
      <c r="DH376" s="76"/>
      <c r="DI376" s="76"/>
      <c r="DJ376" s="76"/>
      <c r="DK376" s="76"/>
      <c r="DL376" s="76"/>
      <c r="DM376" s="76"/>
      <c r="DN376" s="76"/>
      <c r="DO376" s="77"/>
      <c r="DP376" s="77"/>
      <c r="DQ376" s="77"/>
      <c r="DR376" s="77"/>
      <c r="DS376" s="77"/>
      <c r="DT376" s="77"/>
      <c r="DU376" s="77"/>
      <c r="DV376" s="77"/>
      <c r="DW376" s="77"/>
      <c r="DX376" s="76"/>
      <c r="DY376" s="137"/>
      <c r="DZ376" s="76"/>
      <c r="EA376" s="137"/>
      <c r="EB376" s="76"/>
      <c r="EC376" s="137"/>
      <c r="ED376" s="76"/>
      <c r="EE376" s="137"/>
      <c r="EF376" s="76"/>
    </row>
    <row r="377" spans="2:136" x14ac:dyDescent="0.2">
      <c r="B377" s="76"/>
      <c r="T377" s="76"/>
      <c r="U377" s="76"/>
      <c r="V377" s="76"/>
      <c r="W377" s="76"/>
      <c r="X377" s="76"/>
      <c r="Y377" s="76"/>
      <c r="Z377" s="76"/>
      <c r="AA377" s="76"/>
      <c r="AB377" s="76"/>
      <c r="AC377" s="76"/>
      <c r="AD377" s="76"/>
      <c r="AE377" s="76"/>
      <c r="AF377" s="76"/>
      <c r="AG377" s="76"/>
      <c r="AH377" s="76"/>
      <c r="AI377" s="76"/>
      <c r="AJ377" s="76"/>
      <c r="AK377" s="76"/>
      <c r="AL377" s="76"/>
      <c r="AM377" s="76"/>
      <c r="AN377" s="76"/>
      <c r="AO377" s="76"/>
      <c r="AP377" s="76"/>
      <c r="AQ377" s="76"/>
      <c r="AR377" s="76"/>
      <c r="AS377" s="76"/>
      <c r="AT377" s="76"/>
      <c r="AU377" s="76"/>
      <c r="AV377" s="76"/>
      <c r="AW377" s="76"/>
      <c r="AX377" s="76"/>
      <c r="AY377" s="76"/>
      <c r="AZ377" s="76"/>
      <c r="BA377" s="76"/>
      <c r="BB377" s="76"/>
      <c r="BC377" s="76"/>
      <c r="BD377" s="76"/>
      <c r="BE377" s="76"/>
      <c r="BF377" s="76"/>
      <c r="BG377" s="76"/>
      <c r="BH377" s="76"/>
      <c r="BI377" s="76"/>
      <c r="BJ377" s="76"/>
      <c r="BK377" s="76"/>
      <c r="BL377" s="76"/>
      <c r="BM377" s="76"/>
      <c r="BN377" s="76"/>
      <c r="BO377" s="76"/>
      <c r="BP377" s="76"/>
      <c r="BQ377" s="76"/>
      <c r="BR377" s="76"/>
      <c r="BS377" s="76"/>
      <c r="BU377" s="76"/>
      <c r="BW377" s="76"/>
      <c r="BX377" s="76"/>
      <c r="BY377" s="76"/>
      <c r="BZ377" s="76"/>
      <c r="CA377" s="76"/>
      <c r="CB377" s="76"/>
      <c r="CC377" s="76"/>
      <c r="CD377" s="76"/>
      <c r="CE377" s="76"/>
      <c r="CF377" s="76"/>
      <c r="CG377" s="76"/>
      <c r="CH377" s="76"/>
      <c r="CI377" s="76"/>
      <c r="CJ377" s="76"/>
      <c r="CK377" s="76"/>
      <c r="CL377" s="76"/>
      <c r="CM377" s="76"/>
      <c r="CN377" s="76"/>
      <c r="CO377" s="76"/>
      <c r="CP377" s="76"/>
      <c r="CQ377" s="76"/>
      <c r="CR377" s="76"/>
      <c r="CS377" s="76"/>
      <c r="CT377" s="76"/>
      <c r="CU377" s="76"/>
      <c r="CV377" s="76"/>
      <c r="CW377" s="76"/>
      <c r="CX377" s="76"/>
      <c r="CY377" s="76"/>
      <c r="CZ377" s="76"/>
      <c r="DA377" s="76"/>
      <c r="DB377" s="76"/>
      <c r="DC377" s="76"/>
      <c r="DD377" s="76"/>
      <c r="DE377" s="76"/>
      <c r="DF377" s="76"/>
      <c r="DG377" s="76"/>
      <c r="DH377" s="76"/>
      <c r="DI377" s="76"/>
      <c r="DJ377" s="76"/>
      <c r="DK377" s="76"/>
      <c r="DL377" s="76"/>
      <c r="DM377" s="76"/>
      <c r="DN377" s="76"/>
      <c r="DO377" s="77"/>
      <c r="DP377" s="77"/>
      <c r="DQ377" s="77"/>
      <c r="DR377" s="77"/>
      <c r="DS377" s="77"/>
      <c r="DT377" s="77"/>
      <c r="DU377" s="77"/>
      <c r="DV377" s="77"/>
      <c r="DW377" s="77"/>
      <c r="DX377" s="76"/>
      <c r="DY377" s="137"/>
      <c r="DZ377" s="76"/>
      <c r="EA377" s="137"/>
      <c r="EB377" s="76"/>
      <c r="EC377" s="137"/>
      <c r="ED377" s="76"/>
      <c r="EE377" s="137"/>
      <c r="EF377" s="76"/>
    </row>
    <row r="378" spans="2:136" x14ac:dyDescent="0.2">
      <c r="B378" s="76"/>
      <c r="T378" s="76"/>
      <c r="U378" s="76"/>
      <c r="V378" s="76"/>
      <c r="W378" s="76"/>
      <c r="X378" s="76"/>
      <c r="Y378" s="76"/>
      <c r="Z378" s="76"/>
      <c r="AA378" s="76"/>
      <c r="AB378" s="76"/>
      <c r="AC378" s="76"/>
      <c r="AD378" s="76"/>
      <c r="AE378" s="76"/>
      <c r="AF378" s="76"/>
      <c r="AG378" s="76"/>
      <c r="AH378" s="76"/>
      <c r="AI378" s="76"/>
      <c r="AJ378" s="76"/>
      <c r="AK378" s="76"/>
      <c r="AL378" s="76"/>
      <c r="AM378" s="76"/>
      <c r="AN378" s="76"/>
      <c r="AO378" s="76"/>
      <c r="AP378" s="76"/>
      <c r="AQ378" s="76"/>
      <c r="AR378" s="76"/>
      <c r="AS378" s="76"/>
      <c r="AT378" s="76"/>
      <c r="AU378" s="76"/>
      <c r="AV378" s="76"/>
      <c r="AW378" s="76"/>
      <c r="AX378" s="76"/>
      <c r="AY378" s="76"/>
      <c r="AZ378" s="76"/>
      <c r="BA378" s="76"/>
      <c r="BB378" s="76"/>
      <c r="BC378" s="76"/>
      <c r="BD378" s="76"/>
      <c r="BE378" s="76"/>
      <c r="BF378" s="76"/>
      <c r="BG378" s="76"/>
      <c r="BH378" s="76"/>
      <c r="BI378" s="76"/>
      <c r="BJ378" s="76"/>
      <c r="BK378" s="76"/>
      <c r="BL378" s="76"/>
      <c r="BM378" s="76"/>
      <c r="BN378" s="76"/>
      <c r="BO378" s="76"/>
      <c r="BP378" s="76"/>
      <c r="BQ378" s="76"/>
      <c r="BR378" s="76"/>
      <c r="BS378" s="76"/>
      <c r="BU378" s="76"/>
      <c r="BW378" s="76"/>
      <c r="BX378" s="76"/>
      <c r="BY378" s="76"/>
      <c r="BZ378" s="76"/>
      <c r="CA378" s="76"/>
      <c r="CB378" s="76"/>
      <c r="CC378" s="76"/>
      <c r="CD378" s="76"/>
      <c r="CE378" s="76"/>
      <c r="CF378" s="76"/>
      <c r="CG378" s="76"/>
      <c r="CH378" s="76"/>
      <c r="CI378" s="76"/>
      <c r="CJ378" s="76"/>
      <c r="CK378" s="76"/>
      <c r="CL378" s="76"/>
      <c r="CM378" s="76"/>
      <c r="CN378" s="76"/>
      <c r="CO378" s="76"/>
      <c r="CP378" s="76"/>
      <c r="CQ378" s="76"/>
      <c r="CR378" s="76"/>
      <c r="CS378" s="76"/>
      <c r="CT378" s="76"/>
      <c r="CU378" s="76"/>
      <c r="CV378" s="76"/>
      <c r="CW378" s="76"/>
      <c r="CX378" s="76"/>
      <c r="CY378" s="76"/>
      <c r="CZ378" s="76"/>
      <c r="DA378" s="76"/>
      <c r="DB378" s="76"/>
      <c r="DC378" s="76"/>
      <c r="DD378" s="76"/>
      <c r="DE378" s="76"/>
      <c r="DF378" s="76"/>
      <c r="DG378" s="76"/>
      <c r="DH378" s="76"/>
      <c r="DI378" s="76"/>
      <c r="DJ378" s="76"/>
      <c r="DK378" s="76"/>
      <c r="DL378" s="76"/>
      <c r="DM378" s="76"/>
      <c r="DN378" s="76"/>
      <c r="DO378" s="77"/>
      <c r="DP378" s="77"/>
      <c r="DQ378" s="77"/>
      <c r="DR378" s="77"/>
      <c r="DS378" s="77"/>
      <c r="DT378" s="77"/>
      <c r="DU378" s="77"/>
      <c r="DV378" s="77"/>
      <c r="DW378" s="77"/>
      <c r="DX378" s="76"/>
      <c r="DY378" s="137"/>
      <c r="DZ378" s="76"/>
      <c r="EA378" s="137"/>
      <c r="EB378" s="76"/>
      <c r="EC378" s="137"/>
      <c r="ED378" s="76"/>
      <c r="EE378" s="137"/>
      <c r="EF378" s="76"/>
    </row>
    <row r="379" spans="2:136" x14ac:dyDescent="0.2">
      <c r="B379" s="76"/>
      <c r="T379" s="76"/>
      <c r="U379" s="76"/>
      <c r="V379" s="76"/>
      <c r="W379" s="76"/>
      <c r="X379" s="76"/>
      <c r="Y379" s="76"/>
      <c r="Z379" s="76"/>
      <c r="AA379" s="76"/>
      <c r="AB379" s="76"/>
      <c r="AC379" s="76"/>
      <c r="AD379" s="76"/>
      <c r="AE379" s="76"/>
      <c r="AF379" s="76"/>
      <c r="AG379" s="76"/>
      <c r="AH379" s="76"/>
      <c r="AI379" s="76"/>
      <c r="AJ379" s="76"/>
      <c r="AK379" s="76"/>
      <c r="AL379" s="76"/>
      <c r="AM379" s="76"/>
      <c r="AN379" s="76"/>
      <c r="AO379" s="76"/>
      <c r="AP379" s="76"/>
      <c r="AQ379" s="76"/>
      <c r="AR379" s="76"/>
      <c r="AS379" s="76"/>
      <c r="AT379" s="76"/>
      <c r="AU379" s="76"/>
      <c r="AV379" s="76"/>
      <c r="AW379" s="76"/>
      <c r="AX379" s="76"/>
      <c r="AY379" s="76"/>
      <c r="AZ379" s="76"/>
      <c r="BA379" s="76"/>
      <c r="BB379" s="76"/>
      <c r="BC379" s="76"/>
      <c r="BD379" s="76"/>
      <c r="BE379" s="76"/>
      <c r="BF379" s="76"/>
      <c r="BG379" s="76"/>
      <c r="BH379" s="76"/>
      <c r="BI379" s="76"/>
      <c r="BJ379" s="76"/>
      <c r="BK379" s="76"/>
      <c r="BL379" s="76"/>
      <c r="BM379" s="76"/>
      <c r="BN379" s="76"/>
      <c r="BO379" s="76"/>
      <c r="BP379" s="76"/>
      <c r="BQ379" s="76"/>
      <c r="BR379" s="76"/>
      <c r="BS379" s="76"/>
      <c r="BU379" s="76"/>
      <c r="BW379" s="76"/>
      <c r="BX379" s="76"/>
      <c r="BY379" s="76"/>
      <c r="BZ379" s="76"/>
      <c r="CA379" s="76"/>
      <c r="CB379" s="76"/>
      <c r="CC379" s="76"/>
      <c r="CD379" s="76"/>
      <c r="CE379" s="76"/>
      <c r="CF379" s="76"/>
      <c r="CG379" s="76"/>
      <c r="CH379" s="76"/>
      <c r="CI379" s="76"/>
      <c r="CJ379" s="76"/>
      <c r="CK379" s="76"/>
      <c r="CL379" s="76"/>
      <c r="CM379" s="76"/>
      <c r="CN379" s="76"/>
      <c r="CO379" s="76"/>
      <c r="CP379" s="76"/>
      <c r="CQ379" s="76"/>
      <c r="CR379" s="76"/>
      <c r="CS379" s="76"/>
      <c r="CT379" s="76"/>
      <c r="CU379" s="76"/>
      <c r="CV379" s="76"/>
      <c r="CW379" s="76"/>
      <c r="CX379" s="76"/>
      <c r="CY379" s="76"/>
      <c r="CZ379" s="76"/>
      <c r="DA379" s="76"/>
      <c r="DB379" s="76"/>
      <c r="DC379" s="76"/>
      <c r="DD379" s="76"/>
      <c r="DE379" s="76"/>
      <c r="DF379" s="76"/>
      <c r="DG379" s="76"/>
      <c r="DH379" s="76"/>
      <c r="DI379" s="76"/>
      <c r="DJ379" s="76"/>
      <c r="DK379" s="76"/>
      <c r="DL379" s="76"/>
      <c r="DM379" s="76"/>
      <c r="DN379" s="76"/>
      <c r="DO379" s="77"/>
      <c r="DP379" s="77"/>
      <c r="DQ379" s="77"/>
      <c r="DR379" s="77"/>
      <c r="DS379" s="77"/>
      <c r="DT379" s="77"/>
      <c r="DU379" s="77"/>
      <c r="DV379" s="77"/>
      <c r="DW379" s="77"/>
      <c r="DX379" s="76"/>
      <c r="DY379" s="137"/>
      <c r="DZ379" s="76"/>
      <c r="EA379" s="137"/>
      <c r="EB379" s="76"/>
      <c r="EC379" s="137"/>
      <c r="ED379" s="76"/>
      <c r="EE379" s="137"/>
      <c r="EF379" s="76"/>
    </row>
    <row r="380" spans="2:136" x14ac:dyDescent="0.2">
      <c r="B380" s="76"/>
      <c r="T380" s="76"/>
      <c r="U380" s="76"/>
      <c r="V380" s="76"/>
      <c r="W380" s="76"/>
      <c r="X380" s="76"/>
      <c r="Y380" s="76"/>
      <c r="Z380" s="76"/>
      <c r="AA380" s="76"/>
      <c r="AB380" s="76"/>
      <c r="AC380" s="76"/>
      <c r="AD380" s="76"/>
      <c r="AE380" s="76"/>
      <c r="AF380" s="76"/>
      <c r="AG380" s="76"/>
      <c r="AH380" s="76"/>
      <c r="AI380" s="76"/>
      <c r="AJ380" s="76"/>
      <c r="AK380" s="76"/>
      <c r="AL380" s="76"/>
      <c r="AM380" s="76"/>
      <c r="AN380" s="76"/>
      <c r="AO380" s="76"/>
      <c r="AP380" s="76"/>
      <c r="AQ380" s="76"/>
      <c r="AR380" s="76"/>
      <c r="AS380" s="76"/>
      <c r="AT380" s="76"/>
      <c r="AU380" s="76"/>
      <c r="AV380" s="76"/>
      <c r="AW380" s="76"/>
      <c r="AX380" s="76"/>
      <c r="AY380" s="76"/>
      <c r="AZ380" s="76"/>
      <c r="BA380" s="76"/>
      <c r="BB380" s="76"/>
      <c r="BC380" s="76"/>
      <c r="BD380" s="76"/>
      <c r="BE380" s="76"/>
      <c r="BF380" s="76"/>
      <c r="BG380" s="76"/>
      <c r="BH380" s="76"/>
      <c r="BI380" s="76"/>
      <c r="BJ380" s="76"/>
      <c r="BK380" s="76"/>
      <c r="BL380" s="76"/>
      <c r="BM380" s="76"/>
      <c r="BN380" s="76"/>
      <c r="BO380" s="76"/>
      <c r="BP380" s="76"/>
      <c r="BQ380" s="76"/>
      <c r="BR380" s="76"/>
      <c r="BS380" s="76"/>
      <c r="BU380" s="76"/>
      <c r="BW380" s="76"/>
      <c r="BX380" s="76"/>
      <c r="BY380" s="76"/>
      <c r="BZ380" s="76"/>
      <c r="CA380" s="76"/>
      <c r="CB380" s="76"/>
      <c r="CC380" s="76"/>
      <c r="CD380" s="76"/>
      <c r="CE380" s="76"/>
      <c r="CF380" s="76"/>
      <c r="CG380" s="76"/>
      <c r="CH380" s="76"/>
      <c r="CI380" s="76"/>
      <c r="CJ380" s="76"/>
      <c r="CK380" s="76"/>
      <c r="CL380" s="76"/>
      <c r="CM380" s="76"/>
      <c r="CN380" s="76"/>
      <c r="CO380" s="76"/>
      <c r="CP380" s="76"/>
      <c r="CQ380" s="76"/>
      <c r="CR380" s="76"/>
      <c r="CS380" s="76"/>
      <c r="CT380" s="76"/>
      <c r="CU380" s="76"/>
      <c r="CV380" s="76"/>
      <c r="CW380" s="76"/>
      <c r="CX380" s="76"/>
      <c r="CY380" s="76"/>
      <c r="CZ380" s="76"/>
      <c r="DA380" s="76"/>
      <c r="DB380" s="76"/>
      <c r="DC380" s="76"/>
      <c r="DD380" s="76"/>
      <c r="DE380" s="76"/>
      <c r="DF380" s="76"/>
      <c r="DG380" s="76"/>
      <c r="DH380" s="76"/>
      <c r="DI380" s="76"/>
      <c r="DJ380" s="76"/>
      <c r="DK380" s="76"/>
      <c r="DL380" s="76"/>
      <c r="DM380" s="76"/>
      <c r="DN380" s="76"/>
      <c r="DO380" s="77"/>
      <c r="DP380" s="77"/>
      <c r="DQ380" s="77"/>
      <c r="DR380" s="77"/>
      <c r="DS380" s="77"/>
      <c r="DT380" s="77"/>
      <c r="DU380" s="77"/>
      <c r="DV380" s="77"/>
      <c r="DW380" s="77"/>
      <c r="DX380" s="76"/>
      <c r="DY380" s="137"/>
      <c r="DZ380" s="76"/>
      <c r="EA380" s="137"/>
      <c r="EB380" s="76"/>
      <c r="EC380" s="137"/>
      <c r="ED380" s="76"/>
      <c r="EE380" s="137"/>
      <c r="EF380" s="76"/>
    </row>
    <row r="381" spans="2:136" x14ac:dyDescent="0.2">
      <c r="B381" s="76"/>
      <c r="T381" s="76"/>
      <c r="U381" s="76"/>
      <c r="V381" s="76"/>
      <c r="W381" s="76"/>
      <c r="X381" s="76"/>
      <c r="Y381" s="76"/>
      <c r="Z381" s="76"/>
      <c r="AA381" s="76"/>
      <c r="AB381" s="76"/>
      <c r="AC381" s="76"/>
      <c r="AD381" s="76"/>
      <c r="AE381" s="76"/>
      <c r="AF381" s="76"/>
      <c r="AG381" s="76"/>
      <c r="AH381" s="76"/>
      <c r="AI381" s="76"/>
      <c r="AJ381" s="76"/>
      <c r="AK381" s="76"/>
      <c r="AL381" s="76"/>
      <c r="AM381" s="76"/>
      <c r="AN381" s="76"/>
      <c r="AO381" s="76"/>
      <c r="AP381" s="76"/>
      <c r="AQ381" s="76"/>
      <c r="AR381" s="76"/>
      <c r="AS381" s="76"/>
      <c r="AT381" s="76"/>
      <c r="AU381" s="76"/>
      <c r="AV381" s="76"/>
      <c r="AW381" s="76"/>
      <c r="AX381" s="76"/>
      <c r="AY381" s="76"/>
      <c r="AZ381" s="76"/>
      <c r="BA381" s="76"/>
      <c r="BB381" s="76"/>
      <c r="BC381" s="76"/>
      <c r="BD381" s="76"/>
      <c r="BE381" s="76"/>
      <c r="BF381" s="76"/>
      <c r="BG381" s="76"/>
      <c r="BH381" s="76"/>
      <c r="BI381" s="76"/>
      <c r="BJ381" s="76"/>
      <c r="BK381" s="76"/>
      <c r="BL381" s="76"/>
      <c r="BM381" s="76"/>
      <c r="BN381" s="76"/>
      <c r="BO381" s="76"/>
      <c r="BP381" s="76"/>
      <c r="BQ381" s="76"/>
      <c r="BR381" s="76"/>
      <c r="BS381" s="76"/>
      <c r="BU381" s="76"/>
      <c r="BW381" s="76"/>
      <c r="BX381" s="76"/>
      <c r="BY381" s="76"/>
      <c r="BZ381" s="76"/>
      <c r="CA381" s="76"/>
      <c r="CB381" s="76"/>
      <c r="CC381" s="76"/>
      <c r="CD381" s="76"/>
      <c r="CE381" s="76"/>
      <c r="CF381" s="76"/>
      <c r="CG381" s="76"/>
      <c r="CH381" s="76"/>
      <c r="CI381" s="76"/>
      <c r="CJ381" s="76"/>
      <c r="CK381" s="76"/>
      <c r="CL381" s="76"/>
      <c r="CM381" s="76"/>
      <c r="CN381" s="76"/>
      <c r="CO381" s="76"/>
      <c r="CP381" s="76"/>
      <c r="CQ381" s="76"/>
      <c r="CR381" s="76"/>
      <c r="CS381" s="76"/>
      <c r="CT381" s="76"/>
      <c r="CU381" s="76"/>
      <c r="CV381" s="76"/>
      <c r="CW381" s="76"/>
      <c r="CX381" s="76"/>
      <c r="CY381" s="76"/>
      <c r="CZ381" s="76"/>
      <c r="DA381" s="76"/>
      <c r="DB381" s="76"/>
      <c r="DC381" s="76"/>
      <c r="DD381" s="76"/>
      <c r="DE381" s="76"/>
      <c r="DF381" s="76"/>
      <c r="DG381" s="76"/>
      <c r="DH381" s="76"/>
      <c r="DI381" s="76"/>
      <c r="DJ381" s="76"/>
      <c r="DK381" s="76"/>
      <c r="DL381" s="76"/>
      <c r="DM381" s="76"/>
      <c r="DN381" s="76"/>
      <c r="DO381" s="77"/>
      <c r="DP381" s="77"/>
      <c r="DQ381" s="77"/>
      <c r="DR381" s="77"/>
      <c r="DS381" s="77"/>
      <c r="DT381" s="77"/>
      <c r="DU381" s="77"/>
      <c r="DV381" s="77"/>
      <c r="DW381" s="77"/>
      <c r="DX381" s="76"/>
      <c r="DY381" s="137"/>
      <c r="DZ381" s="76"/>
      <c r="EA381" s="137"/>
      <c r="EB381" s="76"/>
      <c r="EC381" s="137"/>
      <c r="ED381" s="76"/>
      <c r="EE381" s="137"/>
      <c r="EF381" s="76"/>
    </row>
    <row r="382" spans="2:136" x14ac:dyDescent="0.2">
      <c r="B382" s="76"/>
      <c r="T382" s="76"/>
      <c r="U382" s="76"/>
      <c r="V382" s="76"/>
      <c r="W382" s="76"/>
      <c r="X382" s="76"/>
      <c r="Y382" s="76"/>
      <c r="Z382" s="76"/>
      <c r="AA382" s="76"/>
      <c r="AB382" s="76"/>
      <c r="AC382" s="76"/>
      <c r="AD382" s="76"/>
      <c r="AE382" s="76"/>
      <c r="AF382" s="76"/>
      <c r="AG382" s="76"/>
      <c r="AH382" s="76"/>
      <c r="AI382" s="76"/>
      <c r="AJ382" s="76"/>
      <c r="AK382" s="76"/>
      <c r="AL382" s="76"/>
      <c r="AM382" s="76"/>
      <c r="AN382" s="76"/>
      <c r="AO382" s="76"/>
      <c r="AP382" s="76"/>
      <c r="AQ382" s="76"/>
      <c r="AR382" s="76"/>
      <c r="AS382" s="76"/>
      <c r="AT382" s="76"/>
      <c r="AU382" s="76"/>
      <c r="AV382" s="76"/>
      <c r="AW382" s="76"/>
      <c r="AX382" s="76"/>
      <c r="AY382" s="76"/>
      <c r="AZ382" s="76"/>
      <c r="BA382" s="76"/>
      <c r="BB382" s="76"/>
      <c r="BC382" s="76"/>
      <c r="BD382" s="76"/>
      <c r="BE382" s="76"/>
      <c r="BF382" s="76"/>
      <c r="BG382" s="76"/>
      <c r="BH382" s="76"/>
      <c r="BI382" s="76"/>
      <c r="BJ382" s="76"/>
      <c r="BK382" s="76"/>
      <c r="BL382" s="76"/>
      <c r="BM382" s="76"/>
      <c r="BN382" s="76"/>
      <c r="BO382" s="76"/>
      <c r="BP382" s="76"/>
      <c r="BQ382" s="76"/>
      <c r="BR382" s="76"/>
      <c r="BS382" s="76"/>
      <c r="BU382" s="76"/>
      <c r="BW382" s="76"/>
      <c r="BX382" s="76"/>
      <c r="BY382" s="76"/>
      <c r="BZ382" s="76"/>
      <c r="CA382" s="76"/>
      <c r="CB382" s="76"/>
      <c r="CC382" s="76"/>
      <c r="CD382" s="76"/>
      <c r="CE382" s="76"/>
      <c r="CF382" s="76"/>
      <c r="CG382" s="76"/>
      <c r="CH382" s="76"/>
      <c r="CI382" s="76"/>
      <c r="CJ382" s="76"/>
      <c r="CK382" s="76"/>
      <c r="CL382" s="76"/>
      <c r="CM382" s="76"/>
      <c r="CN382" s="76"/>
      <c r="CO382" s="76"/>
      <c r="CP382" s="76"/>
      <c r="CQ382" s="76"/>
      <c r="CR382" s="76"/>
      <c r="CS382" s="76"/>
      <c r="CT382" s="76"/>
      <c r="CU382" s="76"/>
      <c r="CV382" s="76"/>
      <c r="CW382" s="76"/>
      <c r="CX382" s="76"/>
      <c r="CY382" s="76"/>
      <c r="CZ382" s="76"/>
      <c r="DA382" s="76"/>
      <c r="DB382" s="76"/>
      <c r="DC382" s="76"/>
      <c r="DD382" s="76"/>
      <c r="DE382" s="76"/>
      <c r="DF382" s="76"/>
      <c r="DG382" s="76"/>
      <c r="DH382" s="76"/>
      <c r="DI382" s="76"/>
      <c r="DJ382" s="76"/>
      <c r="DK382" s="76"/>
      <c r="DL382" s="76"/>
      <c r="DM382" s="76"/>
      <c r="DN382" s="76"/>
      <c r="DO382" s="77"/>
      <c r="DP382" s="77"/>
      <c r="DQ382" s="77"/>
      <c r="DR382" s="77"/>
      <c r="DS382" s="77"/>
      <c r="DT382" s="77"/>
      <c r="DU382" s="77"/>
      <c r="DV382" s="77"/>
      <c r="DW382" s="77"/>
      <c r="DX382" s="76"/>
      <c r="DY382" s="137"/>
      <c r="DZ382" s="76"/>
      <c r="EA382" s="137"/>
      <c r="EB382" s="76"/>
      <c r="EC382" s="137"/>
      <c r="ED382" s="76"/>
      <c r="EE382" s="137"/>
      <c r="EF382" s="76"/>
    </row>
    <row r="383" spans="2:136" x14ac:dyDescent="0.2">
      <c r="B383" s="76"/>
      <c r="T383" s="76"/>
      <c r="U383" s="76"/>
      <c r="V383" s="76"/>
      <c r="W383" s="76"/>
      <c r="X383" s="76"/>
      <c r="Y383" s="76"/>
      <c r="Z383" s="76"/>
      <c r="AA383" s="76"/>
      <c r="AB383" s="76"/>
      <c r="AC383" s="76"/>
      <c r="AD383" s="76"/>
      <c r="AE383" s="76"/>
      <c r="AF383" s="76"/>
      <c r="AG383" s="76"/>
      <c r="AH383" s="76"/>
      <c r="AI383" s="76"/>
      <c r="AJ383" s="76"/>
      <c r="AK383" s="76"/>
      <c r="AL383" s="76"/>
      <c r="AM383" s="76"/>
      <c r="AN383" s="76"/>
      <c r="AO383" s="76"/>
      <c r="AP383" s="76"/>
      <c r="AQ383" s="76"/>
      <c r="AR383" s="76"/>
      <c r="AS383" s="76"/>
      <c r="AT383" s="76"/>
      <c r="AU383" s="76"/>
      <c r="AV383" s="76"/>
      <c r="AW383" s="76"/>
      <c r="AX383" s="76"/>
      <c r="AY383" s="76"/>
      <c r="AZ383" s="76"/>
      <c r="BA383" s="76"/>
      <c r="BB383" s="76"/>
      <c r="BC383" s="76"/>
      <c r="BD383" s="76"/>
      <c r="BE383" s="76"/>
      <c r="BF383" s="76"/>
      <c r="BG383" s="76"/>
      <c r="BH383" s="76"/>
      <c r="BI383" s="76"/>
      <c r="BJ383" s="76"/>
      <c r="BK383" s="76"/>
      <c r="BL383" s="76"/>
      <c r="BM383" s="76"/>
      <c r="BN383" s="76"/>
      <c r="BO383" s="76"/>
      <c r="BP383" s="76"/>
      <c r="BQ383" s="76"/>
      <c r="BR383" s="76"/>
      <c r="BS383" s="76"/>
      <c r="BU383" s="76"/>
      <c r="BW383" s="76"/>
      <c r="BX383" s="76"/>
      <c r="BY383" s="76"/>
      <c r="BZ383" s="76"/>
      <c r="CA383" s="76"/>
      <c r="CB383" s="76"/>
      <c r="CC383" s="76"/>
      <c r="CD383" s="76"/>
      <c r="CE383" s="76"/>
      <c r="CF383" s="76"/>
      <c r="CG383" s="76"/>
      <c r="CH383" s="76"/>
      <c r="CI383" s="76"/>
      <c r="CJ383" s="76"/>
      <c r="CK383" s="76"/>
      <c r="CL383" s="76"/>
      <c r="CM383" s="76"/>
      <c r="CN383" s="76"/>
      <c r="CO383" s="76"/>
      <c r="CP383" s="76"/>
      <c r="CQ383" s="76"/>
      <c r="CR383" s="76"/>
      <c r="CS383" s="76"/>
      <c r="CT383" s="76"/>
      <c r="CU383" s="76"/>
      <c r="CV383" s="76"/>
      <c r="CW383" s="76"/>
      <c r="CX383" s="76"/>
      <c r="CY383" s="76"/>
      <c r="CZ383" s="76"/>
      <c r="DA383" s="76"/>
      <c r="DB383" s="76"/>
      <c r="DC383" s="76"/>
      <c r="DD383" s="76"/>
      <c r="DE383" s="76"/>
      <c r="DF383" s="76"/>
      <c r="DG383" s="76"/>
      <c r="DH383" s="76"/>
      <c r="DI383" s="76"/>
      <c r="DJ383" s="76"/>
      <c r="DK383" s="76"/>
      <c r="DL383" s="76"/>
      <c r="DM383" s="76"/>
      <c r="DN383" s="76"/>
      <c r="DO383" s="77"/>
      <c r="DP383" s="77"/>
      <c r="DQ383" s="77"/>
      <c r="DR383" s="77"/>
      <c r="DS383" s="77"/>
      <c r="DT383" s="77"/>
      <c r="DU383" s="77"/>
      <c r="DV383" s="77"/>
      <c r="DW383" s="77"/>
      <c r="DX383" s="76"/>
      <c r="DY383" s="137"/>
      <c r="DZ383" s="76"/>
      <c r="EA383" s="137"/>
      <c r="EB383" s="76"/>
      <c r="EC383" s="137"/>
      <c r="ED383" s="76"/>
      <c r="EE383" s="137"/>
      <c r="EF383" s="76"/>
    </row>
    <row r="384" spans="2:136" x14ac:dyDescent="0.2">
      <c r="B384" s="76"/>
      <c r="T384" s="76"/>
      <c r="U384" s="76"/>
      <c r="V384" s="76"/>
      <c r="W384" s="76"/>
      <c r="X384" s="76"/>
      <c r="Y384" s="76"/>
      <c r="Z384" s="76"/>
      <c r="AA384" s="76"/>
      <c r="AB384" s="76"/>
      <c r="AC384" s="76"/>
      <c r="AD384" s="76"/>
      <c r="AE384" s="76"/>
      <c r="AF384" s="76"/>
      <c r="AG384" s="76"/>
      <c r="AH384" s="76"/>
      <c r="AI384" s="76"/>
      <c r="AJ384" s="76"/>
      <c r="AK384" s="76"/>
      <c r="AL384" s="76"/>
      <c r="AM384" s="76"/>
      <c r="AN384" s="76"/>
      <c r="AO384" s="76"/>
      <c r="AP384" s="76"/>
      <c r="AQ384" s="76"/>
      <c r="AR384" s="76"/>
      <c r="AS384" s="76"/>
      <c r="AT384" s="76"/>
      <c r="AU384" s="76"/>
      <c r="AV384" s="76"/>
      <c r="AW384" s="76"/>
      <c r="AX384" s="76"/>
      <c r="AY384" s="76"/>
      <c r="AZ384" s="76"/>
      <c r="BA384" s="76"/>
      <c r="BB384" s="76"/>
      <c r="BC384" s="76"/>
      <c r="BD384" s="76"/>
      <c r="BE384" s="76"/>
      <c r="BF384" s="76"/>
      <c r="BG384" s="76"/>
      <c r="BH384" s="76"/>
      <c r="BI384" s="76"/>
      <c r="BJ384" s="76"/>
      <c r="BK384" s="76"/>
      <c r="BL384" s="76"/>
      <c r="BM384" s="76"/>
      <c r="BN384" s="76"/>
      <c r="BO384" s="76"/>
      <c r="BP384" s="76"/>
      <c r="BQ384" s="76"/>
      <c r="BR384" s="76"/>
      <c r="BS384" s="76"/>
      <c r="BU384" s="76"/>
      <c r="BW384" s="76"/>
      <c r="BX384" s="76"/>
      <c r="BY384" s="76"/>
      <c r="BZ384" s="76"/>
      <c r="CA384" s="76"/>
      <c r="CB384" s="76"/>
      <c r="CC384" s="76"/>
      <c r="CD384" s="76"/>
      <c r="CE384" s="76"/>
      <c r="CF384" s="76"/>
      <c r="CG384" s="76"/>
      <c r="CH384" s="76"/>
      <c r="CI384" s="76"/>
      <c r="CJ384" s="76"/>
      <c r="CK384" s="76"/>
      <c r="CL384" s="76"/>
      <c r="CM384" s="76"/>
      <c r="CN384" s="76"/>
      <c r="CO384" s="76"/>
      <c r="CP384" s="76"/>
      <c r="CQ384" s="76"/>
      <c r="CR384" s="76"/>
      <c r="CS384" s="76"/>
      <c r="CT384" s="76"/>
      <c r="CU384" s="76"/>
      <c r="CV384" s="76"/>
      <c r="CW384" s="76"/>
      <c r="CX384" s="76"/>
      <c r="CY384" s="76"/>
      <c r="CZ384" s="76"/>
      <c r="DA384" s="76"/>
      <c r="DB384" s="76"/>
      <c r="DC384" s="76"/>
      <c r="DD384" s="76"/>
      <c r="DE384" s="76"/>
      <c r="DF384" s="76"/>
      <c r="DG384" s="76"/>
      <c r="DH384" s="76"/>
      <c r="DI384" s="76"/>
      <c r="DJ384" s="76"/>
      <c r="DK384" s="76"/>
      <c r="DL384" s="76"/>
      <c r="DM384" s="76"/>
      <c r="DN384" s="76"/>
      <c r="DO384" s="77"/>
      <c r="DP384" s="77"/>
      <c r="DQ384" s="77"/>
      <c r="DR384" s="77"/>
      <c r="DS384" s="77"/>
      <c r="DT384" s="77"/>
      <c r="DU384" s="77"/>
      <c r="DV384" s="77"/>
      <c r="DW384" s="77"/>
      <c r="DX384" s="76"/>
      <c r="DY384" s="137"/>
      <c r="DZ384" s="76"/>
      <c r="EA384" s="137"/>
      <c r="EB384" s="76"/>
      <c r="EC384" s="137"/>
      <c r="ED384" s="76"/>
      <c r="EE384" s="137"/>
      <c r="EF384" s="76"/>
    </row>
    <row r="385" spans="2:136" x14ac:dyDescent="0.2">
      <c r="B385" s="76"/>
      <c r="T385" s="76"/>
      <c r="U385" s="76"/>
      <c r="V385" s="76"/>
      <c r="W385" s="76"/>
      <c r="X385" s="76"/>
      <c r="Y385" s="76"/>
      <c r="Z385" s="76"/>
      <c r="AA385" s="76"/>
      <c r="AB385" s="76"/>
      <c r="AC385" s="76"/>
      <c r="AD385" s="76"/>
      <c r="AE385" s="76"/>
      <c r="AF385" s="76"/>
      <c r="AG385" s="76"/>
      <c r="AH385" s="76"/>
      <c r="AI385" s="76"/>
      <c r="AJ385" s="76"/>
      <c r="AK385" s="76"/>
      <c r="AL385" s="76"/>
      <c r="AM385" s="76"/>
      <c r="AN385" s="76"/>
      <c r="AO385" s="76"/>
      <c r="AP385" s="76"/>
      <c r="AQ385" s="76"/>
      <c r="AR385" s="76"/>
      <c r="AS385" s="76"/>
      <c r="AT385" s="76"/>
      <c r="AU385" s="76"/>
      <c r="AV385" s="76"/>
      <c r="AW385" s="76"/>
      <c r="AX385" s="76"/>
      <c r="AY385" s="76"/>
      <c r="AZ385" s="76"/>
      <c r="BA385" s="76"/>
      <c r="BB385" s="76"/>
      <c r="BC385" s="76"/>
      <c r="BD385" s="76"/>
      <c r="BE385" s="76"/>
      <c r="BF385" s="76"/>
      <c r="BG385" s="76"/>
      <c r="BH385" s="76"/>
      <c r="BI385" s="76"/>
      <c r="BJ385" s="76"/>
      <c r="BK385" s="76"/>
      <c r="BL385" s="76"/>
      <c r="BM385" s="76"/>
      <c r="BN385" s="76"/>
      <c r="BO385" s="76"/>
      <c r="BP385" s="76"/>
      <c r="BQ385" s="76"/>
      <c r="BR385" s="76"/>
      <c r="BS385" s="76"/>
      <c r="BU385" s="76"/>
      <c r="BW385" s="76"/>
      <c r="BX385" s="76"/>
      <c r="BY385" s="76"/>
      <c r="BZ385" s="76"/>
      <c r="CA385" s="76"/>
      <c r="CB385" s="76"/>
      <c r="CC385" s="76"/>
      <c r="CD385" s="76"/>
      <c r="CE385" s="76"/>
      <c r="CF385" s="76"/>
      <c r="CG385" s="76"/>
      <c r="CH385" s="76"/>
      <c r="CI385" s="76"/>
      <c r="CJ385" s="76"/>
      <c r="CK385" s="76"/>
      <c r="CL385" s="76"/>
      <c r="CM385" s="76"/>
      <c r="CN385" s="76"/>
      <c r="CO385" s="76"/>
      <c r="CP385" s="76"/>
      <c r="CQ385" s="76"/>
      <c r="CR385" s="76"/>
      <c r="CS385" s="76"/>
      <c r="CT385" s="76"/>
      <c r="CU385" s="76"/>
      <c r="CV385" s="76"/>
      <c r="CW385" s="76"/>
      <c r="CX385" s="76"/>
      <c r="CY385" s="76"/>
      <c r="CZ385" s="76"/>
      <c r="DA385" s="76"/>
      <c r="DB385" s="76"/>
      <c r="DC385" s="76"/>
      <c r="DD385" s="76"/>
      <c r="DE385" s="76"/>
      <c r="DF385" s="76"/>
      <c r="DG385" s="76"/>
      <c r="DH385" s="76"/>
      <c r="DI385" s="76"/>
      <c r="DJ385" s="76"/>
      <c r="DK385" s="76"/>
      <c r="DL385" s="76"/>
      <c r="DM385" s="76"/>
      <c r="DN385" s="76"/>
      <c r="DO385" s="77"/>
      <c r="DP385" s="77"/>
      <c r="DQ385" s="77"/>
      <c r="DR385" s="77"/>
      <c r="DS385" s="77"/>
      <c r="DT385" s="77"/>
      <c r="DU385" s="77"/>
      <c r="DV385" s="77"/>
      <c r="DW385" s="77"/>
      <c r="DX385" s="76"/>
      <c r="DY385" s="137"/>
      <c r="DZ385" s="76"/>
      <c r="EA385" s="137"/>
      <c r="EB385" s="76"/>
      <c r="EC385" s="137"/>
      <c r="ED385" s="76"/>
      <c r="EE385" s="137"/>
      <c r="EF385" s="76"/>
    </row>
    <row r="386" spans="2:136" x14ac:dyDescent="0.2">
      <c r="B386" s="76"/>
      <c r="T386" s="76"/>
      <c r="U386" s="76"/>
      <c r="V386" s="76"/>
      <c r="W386" s="76"/>
      <c r="X386" s="76"/>
      <c r="Y386" s="76"/>
      <c r="Z386" s="76"/>
      <c r="AA386" s="76"/>
      <c r="AB386" s="76"/>
      <c r="AC386" s="76"/>
      <c r="AD386" s="76"/>
      <c r="AE386" s="76"/>
      <c r="AF386" s="76"/>
      <c r="AG386" s="76"/>
      <c r="AH386" s="76"/>
      <c r="AI386" s="76"/>
      <c r="AJ386" s="76"/>
      <c r="AK386" s="76"/>
      <c r="AL386" s="76"/>
      <c r="AM386" s="76"/>
      <c r="AN386" s="76"/>
      <c r="AO386" s="76"/>
      <c r="AP386" s="76"/>
      <c r="AQ386" s="76"/>
      <c r="AR386" s="76"/>
      <c r="AS386" s="76"/>
      <c r="AT386" s="76"/>
      <c r="AU386" s="76"/>
      <c r="AV386" s="76"/>
      <c r="AW386" s="76"/>
      <c r="AX386" s="76"/>
      <c r="AY386" s="76"/>
      <c r="AZ386" s="76"/>
      <c r="BA386" s="76"/>
      <c r="BB386" s="76"/>
      <c r="BC386" s="76"/>
      <c r="BD386" s="76"/>
      <c r="BE386" s="76"/>
      <c r="BF386" s="76"/>
      <c r="BG386" s="76"/>
      <c r="BH386" s="76"/>
      <c r="BI386" s="76"/>
      <c r="BJ386" s="76"/>
      <c r="BK386" s="76"/>
      <c r="BL386" s="76"/>
      <c r="BM386" s="76"/>
      <c r="BN386" s="76"/>
      <c r="BO386" s="76"/>
      <c r="BP386" s="76"/>
      <c r="BQ386" s="76"/>
      <c r="BR386" s="76"/>
      <c r="BS386" s="76"/>
      <c r="BU386" s="76"/>
      <c r="BW386" s="76"/>
      <c r="BX386" s="76"/>
      <c r="BY386" s="76"/>
      <c r="BZ386" s="76"/>
      <c r="CA386" s="76"/>
      <c r="CB386" s="76"/>
      <c r="CC386" s="76"/>
      <c r="CD386" s="76"/>
      <c r="CE386" s="76"/>
      <c r="CF386" s="76"/>
      <c r="CG386" s="76"/>
      <c r="CH386" s="76"/>
      <c r="CI386" s="76"/>
      <c r="CJ386" s="76"/>
      <c r="CK386" s="76"/>
      <c r="CL386" s="76"/>
      <c r="CM386" s="76"/>
      <c r="CN386" s="76"/>
      <c r="CO386" s="76"/>
      <c r="CP386" s="76"/>
      <c r="CQ386" s="76"/>
      <c r="CR386" s="76"/>
      <c r="CS386" s="76"/>
      <c r="CT386" s="76"/>
      <c r="CU386" s="76"/>
      <c r="CV386" s="76"/>
      <c r="CW386" s="76"/>
      <c r="CX386" s="76"/>
      <c r="CY386" s="76"/>
      <c r="CZ386" s="76"/>
      <c r="DA386" s="76"/>
      <c r="DB386" s="76"/>
      <c r="DC386" s="76"/>
      <c r="DD386" s="76"/>
      <c r="DE386" s="76"/>
      <c r="DF386" s="76"/>
      <c r="DG386" s="76"/>
      <c r="DH386" s="76"/>
      <c r="DI386" s="76"/>
      <c r="DJ386" s="76"/>
      <c r="DK386" s="76"/>
      <c r="DL386" s="76"/>
      <c r="DM386" s="76"/>
      <c r="DN386" s="76"/>
      <c r="DO386" s="77"/>
      <c r="DP386" s="77"/>
      <c r="DQ386" s="77"/>
      <c r="DR386" s="77"/>
      <c r="DS386" s="77"/>
      <c r="DT386" s="77"/>
      <c r="DU386" s="77"/>
      <c r="DV386" s="77"/>
      <c r="DW386" s="77"/>
      <c r="DX386" s="76"/>
      <c r="DY386" s="137"/>
      <c r="DZ386" s="76"/>
      <c r="EA386" s="137"/>
      <c r="EB386" s="76"/>
      <c r="EC386" s="137"/>
      <c r="ED386" s="76"/>
      <c r="EE386" s="137"/>
      <c r="EF386" s="76"/>
    </row>
    <row r="387" spans="2:136" x14ac:dyDescent="0.2">
      <c r="B387" s="76"/>
      <c r="T387" s="76"/>
      <c r="U387" s="76"/>
      <c r="V387" s="76"/>
      <c r="W387" s="76"/>
      <c r="X387" s="76"/>
      <c r="Y387" s="76"/>
      <c r="Z387" s="76"/>
      <c r="AA387" s="76"/>
      <c r="AB387" s="76"/>
      <c r="AC387" s="76"/>
      <c r="AD387" s="76"/>
      <c r="AE387" s="76"/>
      <c r="AF387" s="76"/>
      <c r="AG387" s="76"/>
      <c r="AH387" s="76"/>
      <c r="AI387" s="76"/>
      <c r="AJ387" s="76"/>
      <c r="AK387" s="76"/>
      <c r="AL387" s="76"/>
      <c r="AM387" s="76"/>
      <c r="AN387" s="76"/>
      <c r="AO387" s="76"/>
      <c r="AP387" s="76"/>
      <c r="AQ387" s="76"/>
      <c r="AR387" s="76"/>
      <c r="AS387" s="76"/>
      <c r="AT387" s="76"/>
      <c r="AU387" s="76"/>
      <c r="AV387" s="76"/>
      <c r="AW387" s="76"/>
      <c r="AX387" s="76"/>
      <c r="AY387" s="76"/>
      <c r="AZ387" s="76"/>
      <c r="BA387" s="76"/>
      <c r="BB387" s="76"/>
      <c r="BC387" s="76"/>
      <c r="BD387" s="76"/>
      <c r="BE387" s="76"/>
      <c r="BF387" s="76"/>
      <c r="BG387" s="76"/>
      <c r="BH387" s="76"/>
      <c r="BI387" s="76"/>
      <c r="BJ387" s="76"/>
      <c r="BK387" s="76"/>
      <c r="BL387" s="76"/>
      <c r="BM387" s="76"/>
      <c r="BN387" s="76"/>
      <c r="BO387" s="76"/>
      <c r="BP387" s="76"/>
      <c r="BQ387" s="76"/>
      <c r="BR387" s="76"/>
      <c r="BS387" s="76"/>
      <c r="BU387" s="76"/>
      <c r="BW387" s="76"/>
      <c r="BX387" s="76"/>
      <c r="BY387" s="76"/>
      <c r="BZ387" s="76"/>
      <c r="CA387" s="76"/>
      <c r="CB387" s="76"/>
      <c r="CC387" s="76"/>
      <c r="CD387" s="76"/>
      <c r="CE387" s="76"/>
      <c r="CF387" s="76"/>
      <c r="CG387" s="76"/>
      <c r="CH387" s="76"/>
      <c r="CI387" s="76"/>
      <c r="CJ387" s="76"/>
      <c r="CK387" s="76"/>
      <c r="CL387" s="76"/>
      <c r="CM387" s="76"/>
      <c r="CN387" s="76"/>
      <c r="CO387" s="76"/>
      <c r="CP387" s="76"/>
      <c r="CQ387" s="76"/>
      <c r="CR387" s="76"/>
      <c r="CS387" s="76"/>
      <c r="CT387" s="76"/>
      <c r="CU387" s="76"/>
      <c r="CV387" s="76"/>
      <c r="CW387" s="76"/>
      <c r="CX387" s="76"/>
      <c r="CY387" s="76"/>
      <c r="CZ387" s="76"/>
      <c r="DA387" s="76"/>
      <c r="DB387" s="76"/>
      <c r="DC387" s="76"/>
      <c r="DD387" s="76"/>
      <c r="DE387" s="76"/>
      <c r="DF387" s="76"/>
      <c r="DG387" s="76"/>
      <c r="DH387" s="76"/>
      <c r="DI387" s="76"/>
      <c r="DJ387" s="76"/>
      <c r="DK387" s="76"/>
      <c r="DL387" s="76"/>
      <c r="DM387" s="76"/>
      <c r="DN387" s="76"/>
      <c r="DO387" s="77"/>
      <c r="DP387" s="77"/>
      <c r="DQ387" s="77"/>
      <c r="DR387" s="77"/>
      <c r="DS387" s="77"/>
      <c r="DT387" s="77"/>
      <c r="DU387" s="77"/>
      <c r="DV387" s="77"/>
      <c r="DW387" s="77"/>
      <c r="DX387" s="76"/>
      <c r="DY387" s="137"/>
      <c r="DZ387" s="76"/>
      <c r="EA387" s="137"/>
      <c r="EB387" s="76"/>
      <c r="EC387" s="137"/>
      <c r="ED387" s="76"/>
      <c r="EE387" s="137"/>
      <c r="EF387" s="76"/>
    </row>
    <row r="388" spans="2:136" x14ac:dyDescent="0.2">
      <c r="B388" s="76"/>
      <c r="T388" s="76"/>
      <c r="U388" s="76"/>
      <c r="V388" s="76"/>
      <c r="W388" s="76"/>
      <c r="X388" s="76"/>
      <c r="Y388" s="76"/>
      <c r="Z388" s="76"/>
      <c r="AA388" s="76"/>
      <c r="AB388" s="76"/>
      <c r="AC388" s="76"/>
      <c r="AD388" s="76"/>
      <c r="AE388" s="76"/>
      <c r="AF388" s="76"/>
      <c r="AG388" s="76"/>
      <c r="AH388" s="76"/>
      <c r="AI388" s="76"/>
      <c r="AJ388" s="76"/>
      <c r="AK388" s="76"/>
      <c r="AL388" s="76"/>
      <c r="AM388" s="76"/>
      <c r="AN388" s="76"/>
      <c r="AO388" s="76"/>
      <c r="AP388" s="76"/>
      <c r="AQ388" s="76"/>
      <c r="AR388" s="76"/>
      <c r="AS388" s="76"/>
      <c r="AT388" s="76"/>
      <c r="AU388" s="76"/>
      <c r="AV388" s="76"/>
      <c r="AW388" s="76"/>
      <c r="AX388" s="76"/>
      <c r="AY388" s="76"/>
      <c r="AZ388" s="76"/>
      <c r="BA388" s="76"/>
      <c r="BB388" s="76"/>
      <c r="BC388" s="76"/>
      <c r="BD388" s="76"/>
      <c r="BE388" s="76"/>
      <c r="BF388" s="76"/>
      <c r="BG388" s="76"/>
      <c r="BH388" s="76"/>
      <c r="BI388" s="76"/>
      <c r="BJ388" s="76"/>
      <c r="BK388" s="76"/>
      <c r="BL388" s="76"/>
      <c r="BM388" s="76"/>
      <c r="BN388" s="76"/>
      <c r="BO388" s="76"/>
      <c r="BP388" s="76"/>
      <c r="BQ388" s="76"/>
      <c r="BR388" s="76"/>
      <c r="BS388" s="76"/>
      <c r="BU388" s="76"/>
      <c r="BW388" s="76"/>
      <c r="BX388" s="76"/>
      <c r="BY388" s="76"/>
      <c r="BZ388" s="76"/>
      <c r="CA388" s="76"/>
      <c r="CB388" s="76"/>
      <c r="CC388" s="76"/>
      <c r="CD388" s="76"/>
      <c r="CE388" s="76"/>
      <c r="CF388" s="76"/>
      <c r="CG388" s="76"/>
      <c r="CH388" s="76"/>
      <c r="CI388" s="76"/>
      <c r="CJ388" s="76"/>
      <c r="CK388" s="76"/>
      <c r="CL388" s="76"/>
      <c r="CM388" s="76"/>
      <c r="CN388" s="76"/>
      <c r="CO388" s="76"/>
      <c r="CP388" s="76"/>
      <c r="CQ388" s="76"/>
      <c r="CR388" s="76"/>
      <c r="CS388" s="76"/>
      <c r="CT388" s="76"/>
      <c r="CU388" s="76"/>
      <c r="CV388" s="76"/>
      <c r="CW388" s="76"/>
      <c r="CX388" s="76"/>
      <c r="CY388" s="76"/>
      <c r="CZ388" s="76"/>
      <c r="DA388" s="76"/>
      <c r="DB388" s="76"/>
      <c r="DC388" s="76"/>
      <c r="DD388" s="76"/>
      <c r="DE388" s="76"/>
      <c r="DF388" s="76"/>
      <c r="DG388" s="76"/>
      <c r="DH388" s="76"/>
      <c r="DI388" s="76"/>
      <c r="DJ388" s="76"/>
      <c r="DK388" s="76"/>
      <c r="DL388" s="76"/>
      <c r="DM388" s="76"/>
      <c r="DN388" s="76"/>
      <c r="DO388" s="77"/>
      <c r="DP388" s="77"/>
      <c r="DQ388" s="77"/>
      <c r="DR388" s="77"/>
      <c r="DS388" s="77"/>
      <c r="DT388" s="77"/>
      <c r="DU388" s="77"/>
      <c r="DV388" s="77"/>
      <c r="DW388" s="77"/>
      <c r="DX388" s="76"/>
      <c r="DY388" s="137"/>
      <c r="DZ388" s="76"/>
      <c r="EA388" s="137"/>
      <c r="EB388" s="76"/>
      <c r="EC388" s="137"/>
      <c r="ED388" s="76"/>
      <c r="EE388" s="137"/>
      <c r="EF388" s="76"/>
    </row>
    <row r="389" spans="2:136" x14ac:dyDescent="0.2">
      <c r="B389" s="76"/>
      <c r="T389" s="76"/>
      <c r="U389" s="76"/>
      <c r="V389" s="76"/>
      <c r="W389" s="76"/>
      <c r="X389" s="76"/>
      <c r="Y389" s="76"/>
      <c r="Z389" s="76"/>
      <c r="AA389" s="76"/>
      <c r="AB389" s="76"/>
      <c r="AC389" s="76"/>
      <c r="AD389" s="76"/>
      <c r="AE389" s="76"/>
      <c r="AF389" s="76"/>
      <c r="AG389" s="76"/>
      <c r="AH389" s="76"/>
      <c r="AI389" s="76"/>
      <c r="AJ389" s="76"/>
      <c r="AK389" s="76"/>
      <c r="AL389" s="76"/>
      <c r="AM389" s="76"/>
      <c r="AN389" s="76"/>
      <c r="AO389" s="76"/>
      <c r="AP389" s="76"/>
      <c r="AQ389" s="76"/>
      <c r="AR389" s="76"/>
      <c r="AS389" s="76"/>
      <c r="AT389" s="76"/>
      <c r="AU389" s="76"/>
      <c r="AV389" s="76"/>
      <c r="AW389" s="76"/>
      <c r="AX389" s="76"/>
      <c r="AY389" s="76"/>
      <c r="AZ389" s="76"/>
      <c r="BA389" s="76"/>
      <c r="BB389" s="76"/>
      <c r="BC389" s="76"/>
      <c r="BD389" s="76"/>
      <c r="BE389" s="76"/>
      <c r="BF389" s="76"/>
      <c r="BG389" s="76"/>
      <c r="BH389" s="76"/>
      <c r="BI389" s="76"/>
      <c r="BJ389" s="76"/>
      <c r="BK389" s="76"/>
      <c r="BL389" s="76"/>
      <c r="BM389" s="76"/>
      <c r="BN389" s="76"/>
      <c r="BO389" s="76"/>
      <c r="BP389" s="76"/>
      <c r="BQ389" s="76"/>
      <c r="BR389" s="76"/>
      <c r="BS389" s="76"/>
      <c r="BU389" s="76"/>
      <c r="BW389" s="76"/>
      <c r="BX389" s="76"/>
      <c r="BY389" s="76"/>
      <c r="BZ389" s="76"/>
      <c r="CA389" s="76"/>
      <c r="CB389" s="76"/>
      <c r="CC389" s="76"/>
      <c r="CD389" s="76"/>
      <c r="CE389" s="76"/>
      <c r="CF389" s="76"/>
      <c r="CG389" s="76"/>
      <c r="CH389" s="76"/>
      <c r="CI389" s="76"/>
      <c r="CJ389" s="76"/>
      <c r="CK389" s="76"/>
      <c r="CL389" s="76"/>
      <c r="CM389" s="76"/>
      <c r="CN389" s="76"/>
      <c r="CO389" s="76"/>
      <c r="CP389" s="76"/>
      <c r="CQ389" s="76"/>
      <c r="CR389" s="76"/>
      <c r="CS389" s="76"/>
      <c r="CT389" s="76"/>
      <c r="CU389" s="76"/>
      <c r="CV389" s="76"/>
      <c r="CW389" s="76"/>
      <c r="CX389" s="76"/>
      <c r="CY389" s="76"/>
      <c r="CZ389" s="76"/>
      <c r="DA389" s="76"/>
      <c r="DB389" s="76"/>
      <c r="DC389" s="76"/>
      <c r="DD389" s="76"/>
      <c r="DE389" s="76"/>
      <c r="DF389" s="76"/>
      <c r="DG389" s="76"/>
      <c r="DH389" s="76"/>
      <c r="DI389" s="76"/>
      <c r="DJ389" s="76"/>
      <c r="DK389" s="76"/>
      <c r="DL389" s="76"/>
      <c r="DM389" s="76"/>
      <c r="DN389" s="76"/>
      <c r="DO389" s="77"/>
      <c r="DP389" s="77"/>
      <c r="DQ389" s="77"/>
      <c r="DR389" s="77"/>
      <c r="DS389" s="77"/>
      <c r="DT389" s="77"/>
      <c r="DU389" s="77"/>
      <c r="DV389" s="77"/>
      <c r="DW389" s="77"/>
      <c r="DX389" s="76"/>
      <c r="DY389" s="137"/>
      <c r="DZ389" s="76"/>
      <c r="EA389" s="137"/>
      <c r="EB389" s="76"/>
      <c r="EC389" s="137"/>
      <c r="ED389" s="76"/>
      <c r="EE389" s="137"/>
      <c r="EF389" s="76"/>
    </row>
    <row r="390" spans="2:136" x14ac:dyDescent="0.2">
      <c r="B390" s="76"/>
      <c r="T390" s="76"/>
      <c r="U390" s="76"/>
      <c r="V390" s="76"/>
      <c r="W390" s="76"/>
      <c r="X390" s="76"/>
      <c r="Y390" s="76"/>
      <c r="Z390" s="76"/>
      <c r="AA390" s="76"/>
      <c r="AB390" s="76"/>
      <c r="AC390" s="76"/>
      <c r="AD390" s="76"/>
      <c r="AE390" s="76"/>
      <c r="AF390" s="76"/>
      <c r="AG390" s="76"/>
      <c r="AH390" s="76"/>
      <c r="AI390" s="76"/>
      <c r="AJ390" s="76"/>
      <c r="AK390" s="76"/>
      <c r="AL390" s="76"/>
      <c r="AM390" s="76"/>
      <c r="AN390" s="76"/>
      <c r="AO390" s="76"/>
      <c r="AP390" s="76"/>
      <c r="AQ390" s="76"/>
      <c r="AR390" s="76"/>
      <c r="AS390" s="76"/>
      <c r="AT390" s="76"/>
      <c r="AU390" s="76"/>
      <c r="AV390" s="76"/>
      <c r="AW390" s="76"/>
      <c r="AX390" s="76"/>
      <c r="AY390" s="76"/>
      <c r="AZ390" s="76"/>
      <c r="BA390" s="76"/>
      <c r="BB390" s="76"/>
      <c r="BC390" s="76"/>
      <c r="BD390" s="76"/>
      <c r="BE390" s="76"/>
      <c r="BF390" s="76"/>
      <c r="BG390" s="76"/>
      <c r="BH390" s="76"/>
      <c r="BI390" s="76"/>
      <c r="BJ390" s="76"/>
      <c r="BK390" s="76"/>
      <c r="BL390" s="76"/>
      <c r="BM390" s="76"/>
      <c r="BN390" s="76"/>
      <c r="BO390" s="76"/>
      <c r="BP390" s="76"/>
      <c r="BQ390" s="76"/>
      <c r="BR390" s="76"/>
      <c r="BS390" s="76"/>
      <c r="BU390" s="76"/>
      <c r="BW390" s="76"/>
      <c r="BX390" s="76"/>
      <c r="BY390" s="76"/>
      <c r="BZ390" s="76"/>
      <c r="CA390" s="76"/>
      <c r="CB390" s="76"/>
      <c r="CC390" s="76"/>
      <c r="CD390" s="76"/>
      <c r="CE390" s="76"/>
      <c r="CF390" s="76"/>
      <c r="CG390" s="76"/>
      <c r="CH390" s="76"/>
      <c r="CI390" s="76"/>
      <c r="CJ390" s="76"/>
      <c r="CK390" s="76"/>
      <c r="CL390" s="76"/>
      <c r="CM390" s="76"/>
      <c r="CN390" s="76"/>
      <c r="CO390" s="76"/>
      <c r="CP390" s="76"/>
      <c r="CQ390" s="76"/>
      <c r="CR390" s="76"/>
      <c r="CS390" s="76"/>
      <c r="CT390" s="76"/>
      <c r="CU390" s="76"/>
      <c r="CV390" s="76"/>
      <c r="CW390" s="76"/>
      <c r="CX390" s="76"/>
      <c r="CY390" s="76"/>
      <c r="CZ390" s="76"/>
      <c r="DA390" s="76"/>
      <c r="DB390" s="76"/>
      <c r="DC390" s="76"/>
      <c r="DD390" s="76"/>
      <c r="DE390" s="76"/>
      <c r="DF390" s="76"/>
      <c r="DG390" s="76"/>
      <c r="DH390" s="76"/>
      <c r="DI390" s="76"/>
      <c r="DJ390" s="76"/>
      <c r="DK390" s="76"/>
      <c r="DL390" s="76"/>
      <c r="DM390" s="76"/>
      <c r="DN390" s="76"/>
      <c r="DO390" s="77"/>
      <c r="DP390" s="77"/>
      <c r="DQ390" s="77"/>
      <c r="DR390" s="77"/>
      <c r="DS390" s="77"/>
      <c r="DT390" s="77"/>
      <c r="DU390" s="77"/>
      <c r="DV390" s="77"/>
      <c r="DW390" s="77"/>
      <c r="DX390" s="76"/>
      <c r="DY390" s="137"/>
      <c r="DZ390" s="76"/>
      <c r="EA390" s="137"/>
      <c r="EB390" s="76"/>
      <c r="EC390" s="137"/>
      <c r="ED390" s="76"/>
      <c r="EE390" s="137"/>
      <c r="EF390" s="76"/>
    </row>
    <row r="391" spans="2:136" x14ac:dyDescent="0.2">
      <c r="B391" s="76"/>
      <c r="T391" s="76"/>
      <c r="U391" s="76"/>
      <c r="V391" s="76"/>
      <c r="W391" s="76"/>
      <c r="X391" s="76"/>
      <c r="Y391" s="76"/>
      <c r="Z391" s="76"/>
      <c r="AA391" s="76"/>
      <c r="AB391" s="76"/>
      <c r="AC391" s="76"/>
      <c r="AD391" s="76"/>
      <c r="AE391" s="76"/>
      <c r="AF391" s="76"/>
      <c r="AG391" s="76"/>
      <c r="AH391" s="76"/>
      <c r="AI391" s="76"/>
      <c r="AJ391" s="76"/>
      <c r="AK391" s="76"/>
      <c r="AL391" s="76"/>
      <c r="AM391" s="76"/>
      <c r="AN391" s="76"/>
      <c r="AO391" s="76"/>
      <c r="AP391" s="76"/>
      <c r="AQ391" s="76"/>
      <c r="AR391" s="76"/>
      <c r="AS391" s="76"/>
      <c r="AT391" s="76"/>
      <c r="AU391" s="76"/>
      <c r="AV391" s="76"/>
      <c r="AW391" s="76"/>
      <c r="AX391" s="76"/>
      <c r="AY391" s="76"/>
      <c r="AZ391" s="76"/>
      <c r="BA391" s="76"/>
      <c r="BB391" s="76"/>
      <c r="BC391" s="76"/>
      <c r="BD391" s="76"/>
      <c r="BE391" s="76"/>
      <c r="BF391" s="76"/>
      <c r="BG391" s="76"/>
      <c r="BH391" s="76"/>
      <c r="BI391" s="76"/>
      <c r="BJ391" s="76"/>
      <c r="BK391" s="76"/>
      <c r="BL391" s="76"/>
      <c r="BM391" s="76"/>
      <c r="BN391" s="76"/>
      <c r="BO391" s="76"/>
      <c r="BP391" s="76"/>
      <c r="BQ391" s="76"/>
      <c r="BR391" s="76"/>
      <c r="BS391" s="76"/>
      <c r="BU391" s="76"/>
      <c r="BW391" s="76"/>
      <c r="BX391" s="76"/>
      <c r="BY391" s="76"/>
      <c r="BZ391" s="76"/>
      <c r="CA391" s="76"/>
      <c r="CB391" s="76"/>
      <c r="CC391" s="76"/>
      <c r="CD391" s="76"/>
      <c r="CE391" s="76"/>
      <c r="CF391" s="76"/>
      <c r="CG391" s="76"/>
      <c r="CH391" s="76"/>
      <c r="CI391" s="76"/>
      <c r="CJ391" s="76"/>
      <c r="CK391" s="76"/>
      <c r="CL391" s="76"/>
      <c r="CM391" s="76"/>
      <c r="CN391" s="76"/>
      <c r="CO391" s="76"/>
      <c r="CP391" s="76"/>
      <c r="CQ391" s="76"/>
      <c r="CR391" s="76"/>
      <c r="CS391" s="76"/>
      <c r="CT391" s="76"/>
      <c r="CU391" s="76"/>
      <c r="CV391" s="76"/>
      <c r="CW391" s="76"/>
      <c r="CX391" s="76"/>
      <c r="CY391" s="76"/>
      <c r="CZ391" s="76"/>
      <c r="DA391" s="76"/>
      <c r="DB391" s="76"/>
      <c r="DC391" s="76"/>
      <c r="DD391" s="76"/>
      <c r="DE391" s="76"/>
      <c r="DF391" s="76"/>
      <c r="DG391" s="76"/>
      <c r="DH391" s="76"/>
      <c r="DI391" s="76"/>
      <c r="DJ391" s="76"/>
      <c r="DK391" s="76"/>
      <c r="DL391" s="76"/>
      <c r="DM391" s="76"/>
      <c r="DN391" s="76"/>
      <c r="DO391" s="77"/>
      <c r="DP391" s="77"/>
      <c r="DQ391" s="77"/>
      <c r="DR391" s="77"/>
      <c r="DS391" s="77"/>
      <c r="DT391" s="77"/>
      <c r="DU391" s="77"/>
      <c r="DV391" s="77"/>
      <c r="DW391" s="77"/>
      <c r="DX391" s="76"/>
      <c r="DY391" s="137"/>
      <c r="DZ391" s="76"/>
      <c r="EA391" s="137"/>
      <c r="EB391" s="76"/>
      <c r="EC391" s="137"/>
      <c r="ED391" s="76"/>
      <c r="EE391" s="137"/>
      <c r="EF391" s="76"/>
    </row>
    <row r="392" spans="2:136" x14ac:dyDescent="0.2">
      <c r="B392" s="76"/>
      <c r="T392" s="76"/>
      <c r="U392" s="76"/>
      <c r="V392" s="76"/>
      <c r="W392" s="76"/>
      <c r="X392" s="76"/>
      <c r="Y392" s="76"/>
      <c r="Z392" s="76"/>
      <c r="AA392" s="76"/>
      <c r="AB392" s="76"/>
      <c r="AC392" s="76"/>
      <c r="AD392" s="76"/>
      <c r="AE392" s="76"/>
      <c r="AF392" s="76"/>
      <c r="AG392" s="76"/>
      <c r="AH392" s="76"/>
      <c r="AI392" s="76"/>
      <c r="AJ392" s="76"/>
      <c r="AK392" s="76"/>
      <c r="AL392" s="76"/>
      <c r="AM392" s="76"/>
      <c r="AN392" s="76"/>
      <c r="AO392" s="76"/>
      <c r="AP392" s="76"/>
      <c r="AQ392" s="76"/>
      <c r="AR392" s="76"/>
      <c r="AS392" s="76"/>
      <c r="AT392" s="76"/>
      <c r="AU392" s="76"/>
      <c r="AV392" s="76"/>
      <c r="AW392" s="76"/>
      <c r="AX392" s="76"/>
      <c r="AY392" s="76"/>
      <c r="AZ392" s="76"/>
      <c r="BA392" s="76"/>
      <c r="BB392" s="76"/>
      <c r="BC392" s="76"/>
      <c r="BD392" s="76"/>
      <c r="BE392" s="76"/>
      <c r="BF392" s="76"/>
      <c r="BG392" s="76"/>
      <c r="BH392" s="76"/>
      <c r="BI392" s="76"/>
      <c r="BJ392" s="76"/>
      <c r="BK392" s="76"/>
      <c r="BL392" s="76"/>
      <c r="BM392" s="76"/>
      <c r="BN392" s="76"/>
      <c r="BO392" s="76"/>
      <c r="BP392" s="76"/>
      <c r="BQ392" s="76"/>
      <c r="BR392" s="76"/>
      <c r="BS392" s="76"/>
      <c r="BU392" s="76"/>
      <c r="BW392" s="76"/>
      <c r="BX392" s="76"/>
      <c r="BY392" s="76"/>
      <c r="BZ392" s="76"/>
      <c r="CA392" s="76"/>
      <c r="CB392" s="76"/>
      <c r="CC392" s="76"/>
      <c r="CD392" s="76"/>
      <c r="CE392" s="76"/>
      <c r="CF392" s="76"/>
      <c r="CG392" s="76"/>
      <c r="CH392" s="76"/>
      <c r="CI392" s="76"/>
      <c r="CJ392" s="76"/>
      <c r="CK392" s="76"/>
      <c r="CL392" s="76"/>
      <c r="CM392" s="76"/>
      <c r="CN392" s="76"/>
      <c r="CO392" s="76"/>
      <c r="CP392" s="76"/>
      <c r="CQ392" s="76"/>
      <c r="CR392" s="76"/>
      <c r="CS392" s="76"/>
      <c r="CT392" s="76"/>
      <c r="CU392" s="76"/>
      <c r="CV392" s="76"/>
      <c r="CW392" s="76"/>
      <c r="CX392" s="76"/>
      <c r="CY392" s="76"/>
      <c r="CZ392" s="76"/>
      <c r="DA392" s="76"/>
      <c r="DB392" s="76"/>
      <c r="DC392" s="76"/>
      <c r="DD392" s="76"/>
      <c r="DE392" s="76"/>
      <c r="DF392" s="76"/>
      <c r="DG392" s="76"/>
      <c r="DH392" s="76"/>
      <c r="DI392" s="76"/>
      <c r="DJ392" s="76"/>
      <c r="DK392" s="76"/>
      <c r="DL392" s="76"/>
      <c r="DM392" s="76"/>
      <c r="DN392" s="76"/>
      <c r="DO392" s="77"/>
      <c r="DP392" s="77"/>
      <c r="DQ392" s="77"/>
      <c r="DR392" s="77"/>
      <c r="DS392" s="77"/>
      <c r="DT392" s="77"/>
      <c r="DU392" s="77"/>
      <c r="DV392" s="77"/>
      <c r="DW392" s="77"/>
      <c r="DX392" s="76"/>
      <c r="DY392" s="137"/>
      <c r="DZ392" s="76"/>
      <c r="EA392" s="137"/>
      <c r="EB392" s="76"/>
      <c r="EC392" s="137"/>
      <c r="ED392" s="76"/>
      <c r="EE392" s="137"/>
      <c r="EF392" s="76"/>
    </row>
    <row r="393" spans="2:136" x14ac:dyDescent="0.2">
      <c r="B393" s="76"/>
      <c r="T393" s="76"/>
      <c r="U393" s="76"/>
      <c r="V393" s="76"/>
      <c r="W393" s="76"/>
      <c r="X393" s="76"/>
      <c r="Y393" s="76"/>
      <c r="Z393" s="76"/>
      <c r="AA393" s="76"/>
      <c r="AB393" s="76"/>
      <c r="AC393" s="76"/>
      <c r="AD393" s="76"/>
      <c r="AE393" s="76"/>
      <c r="AF393" s="76"/>
      <c r="AG393" s="76"/>
      <c r="AH393" s="76"/>
      <c r="AI393" s="76"/>
      <c r="AJ393" s="76"/>
      <c r="AK393" s="76"/>
      <c r="AL393" s="76"/>
      <c r="AM393" s="76"/>
      <c r="AN393" s="76"/>
      <c r="AO393" s="76"/>
      <c r="AP393" s="76"/>
      <c r="AQ393" s="76"/>
      <c r="AR393" s="76"/>
      <c r="AS393" s="76"/>
      <c r="AT393" s="76"/>
      <c r="AU393" s="76"/>
      <c r="AV393" s="76"/>
      <c r="AW393" s="76"/>
      <c r="AX393" s="76"/>
      <c r="AY393" s="76"/>
      <c r="AZ393" s="76"/>
      <c r="BA393" s="76"/>
      <c r="BB393" s="76"/>
      <c r="BC393" s="76"/>
      <c r="BD393" s="76"/>
      <c r="BE393" s="76"/>
      <c r="BF393" s="76"/>
      <c r="BG393" s="76"/>
      <c r="BH393" s="76"/>
      <c r="BI393" s="76"/>
      <c r="BJ393" s="76"/>
      <c r="BK393" s="76"/>
      <c r="BL393" s="76"/>
      <c r="BM393" s="76"/>
      <c r="BN393" s="76"/>
      <c r="BO393" s="76"/>
      <c r="BP393" s="76"/>
      <c r="BQ393" s="76"/>
      <c r="BR393" s="76"/>
      <c r="BS393" s="76"/>
      <c r="BU393" s="76"/>
      <c r="BW393" s="76"/>
      <c r="BX393" s="76"/>
      <c r="BY393" s="76"/>
      <c r="BZ393" s="76"/>
      <c r="CA393" s="76"/>
      <c r="CB393" s="76"/>
      <c r="CC393" s="76"/>
      <c r="CD393" s="76"/>
      <c r="CE393" s="76"/>
      <c r="CF393" s="76"/>
      <c r="CG393" s="76"/>
      <c r="CH393" s="76"/>
      <c r="CI393" s="76"/>
      <c r="CJ393" s="76"/>
      <c r="CK393" s="76"/>
      <c r="CL393" s="76"/>
      <c r="CM393" s="76"/>
      <c r="CN393" s="76"/>
      <c r="CO393" s="76"/>
      <c r="CP393" s="76"/>
      <c r="CQ393" s="76"/>
      <c r="CR393" s="76"/>
      <c r="CS393" s="76"/>
      <c r="CT393" s="76"/>
      <c r="CU393" s="76"/>
      <c r="CV393" s="76"/>
      <c r="CW393" s="76"/>
      <c r="CX393" s="76"/>
      <c r="CY393" s="76"/>
      <c r="CZ393" s="76"/>
      <c r="DA393" s="76"/>
      <c r="DB393" s="76"/>
      <c r="DC393" s="76"/>
      <c r="DD393" s="76"/>
      <c r="DE393" s="76"/>
      <c r="DF393" s="76"/>
      <c r="DG393" s="76"/>
      <c r="DH393" s="76"/>
      <c r="DI393" s="76"/>
      <c r="DJ393" s="76"/>
      <c r="DK393" s="76"/>
      <c r="DL393" s="76"/>
      <c r="DM393" s="76"/>
      <c r="DN393" s="76"/>
      <c r="DO393" s="77"/>
      <c r="DP393" s="77"/>
      <c r="DQ393" s="77"/>
      <c r="DR393" s="77"/>
      <c r="DS393" s="77"/>
      <c r="DT393" s="77"/>
      <c r="DU393" s="77"/>
      <c r="DV393" s="77"/>
      <c r="DW393" s="77"/>
      <c r="DX393" s="76"/>
      <c r="DY393" s="137"/>
      <c r="DZ393" s="76"/>
      <c r="EA393" s="137"/>
      <c r="EB393" s="76"/>
      <c r="EC393" s="137"/>
      <c r="ED393" s="76"/>
      <c r="EE393" s="137"/>
      <c r="EF393" s="76"/>
    </row>
    <row r="394" spans="2:136" x14ac:dyDescent="0.2">
      <c r="B394" s="76"/>
      <c r="T394" s="76"/>
      <c r="U394" s="76"/>
      <c r="V394" s="76"/>
      <c r="W394" s="76"/>
      <c r="X394" s="76"/>
      <c r="Y394" s="76"/>
      <c r="Z394" s="76"/>
      <c r="AA394" s="76"/>
      <c r="AB394" s="76"/>
      <c r="AC394" s="76"/>
      <c r="AD394" s="76"/>
      <c r="AE394" s="76"/>
      <c r="AF394" s="76"/>
      <c r="AG394" s="76"/>
      <c r="AH394" s="76"/>
      <c r="AI394" s="76"/>
      <c r="AJ394" s="76"/>
      <c r="AK394" s="76"/>
      <c r="AL394" s="76"/>
      <c r="AM394" s="76"/>
      <c r="AN394" s="76"/>
      <c r="AO394" s="76"/>
      <c r="AP394" s="76"/>
      <c r="AQ394" s="76"/>
      <c r="AR394" s="76"/>
      <c r="AS394" s="76"/>
      <c r="AT394" s="76"/>
      <c r="AU394" s="76"/>
      <c r="AV394" s="76"/>
      <c r="AW394" s="76"/>
      <c r="AX394" s="76"/>
      <c r="AY394" s="76"/>
      <c r="AZ394" s="76"/>
      <c r="BA394" s="76"/>
      <c r="BB394" s="76"/>
      <c r="BC394" s="76"/>
      <c r="BD394" s="76"/>
      <c r="BE394" s="76"/>
      <c r="BF394" s="76"/>
      <c r="BG394" s="76"/>
      <c r="BH394" s="76"/>
      <c r="BI394" s="76"/>
      <c r="BJ394" s="76"/>
      <c r="BK394" s="76"/>
      <c r="BL394" s="76"/>
      <c r="BM394" s="76"/>
      <c r="BN394" s="76"/>
      <c r="BO394" s="76"/>
      <c r="BP394" s="76"/>
      <c r="BQ394" s="76"/>
      <c r="BR394" s="76"/>
      <c r="BS394" s="76"/>
      <c r="BU394" s="76"/>
      <c r="BW394" s="76"/>
      <c r="BX394" s="76"/>
      <c r="BY394" s="76"/>
      <c r="BZ394" s="76"/>
      <c r="CA394" s="76"/>
      <c r="CB394" s="76"/>
      <c r="CC394" s="76"/>
      <c r="CD394" s="76"/>
      <c r="CE394" s="76"/>
      <c r="CF394" s="76"/>
      <c r="CG394" s="76"/>
      <c r="CH394" s="76"/>
      <c r="CI394" s="76"/>
      <c r="CJ394" s="76"/>
      <c r="CK394" s="76"/>
      <c r="CL394" s="76"/>
      <c r="CM394" s="76"/>
      <c r="CN394" s="76"/>
      <c r="CO394" s="76"/>
      <c r="CP394" s="76"/>
      <c r="CQ394" s="76"/>
      <c r="CR394" s="76"/>
      <c r="CS394" s="76"/>
      <c r="CT394" s="76"/>
      <c r="CU394" s="76"/>
      <c r="CV394" s="76"/>
      <c r="CW394" s="76"/>
      <c r="CX394" s="76"/>
      <c r="CY394" s="76"/>
      <c r="CZ394" s="76"/>
      <c r="DA394" s="76"/>
      <c r="DB394" s="76"/>
      <c r="DC394" s="76"/>
      <c r="DD394" s="76"/>
      <c r="DE394" s="76"/>
      <c r="DF394" s="76"/>
      <c r="DG394" s="76"/>
      <c r="DH394" s="76"/>
      <c r="DI394" s="76"/>
      <c r="DJ394" s="76"/>
      <c r="DK394" s="76"/>
      <c r="DL394" s="76"/>
      <c r="DM394" s="76"/>
      <c r="DN394" s="76"/>
      <c r="DO394" s="77"/>
      <c r="DP394" s="77"/>
      <c r="DQ394" s="77"/>
      <c r="DR394" s="77"/>
      <c r="DS394" s="77"/>
      <c r="DT394" s="77"/>
      <c r="DU394" s="77"/>
      <c r="DV394" s="77"/>
      <c r="DW394" s="77"/>
      <c r="DX394" s="76"/>
      <c r="DY394" s="137"/>
      <c r="DZ394" s="76"/>
      <c r="EA394" s="137"/>
      <c r="EB394" s="76"/>
      <c r="EC394" s="137"/>
      <c r="ED394" s="76"/>
      <c r="EE394" s="137"/>
      <c r="EF394" s="76"/>
    </row>
    <row r="395" spans="2:136" x14ac:dyDescent="0.2">
      <c r="B395" s="76"/>
      <c r="T395" s="76"/>
      <c r="U395" s="76"/>
      <c r="V395" s="76"/>
      <c r="W395" s="76"/>
      <c r="X395" s="76"/>
      <c r="Y395" s="76"/>
      <c r="Z395" s="76"/>
      <c r="AA395" s="76"/>
      <c r="AB395" s="76"/>
      <c r="AC395" s="76"/>
      <c r="AD395" s="76"/>
      <c r="AE395" s="76"/>
      <c r="AF395" s="76"/>
      <c r="AG395" s="76"/>
      <c r="AH395" s="76"/>
      <c r="AI395" s="76"/>
      <c r="AJ395" s="76"/>
      <c r="AK395" s="76"/>
      <c r="AL395" s="76"/>
      <c r="AM395" s="76"/>
      <c r="AN395" s="76"/>
      <c r="AO395" s="76"/>
      <c r="AP395" s="76"/>
      <c r="AQ395" s="76"/>
      <c r="AR395" s="76"/>
      <c r="AS395" s="76"/>
      <c r="AT395" s="76"/>
      <c r="AU395" s="76"/>
      <c r="AV395" s="76"/>
      <c r="AW395" s="76"/>
      <c r="AX395" s="76"/>
      <c r="AY395" s="76"/>
      <c r="AZ395" s="76"/>
      <c r="BA395" s="76"/>
      <c r="BB395" s="76"/>
      <c r="BC395" s="76"/>
      <c r="BD395" s="76"/>
      <c r="BE395" s="76"/>
      <c r="BF395" s="76"/>
      <c r="BG395" s="76"/>
      <c r="BH395" s="76"/>
      <c r="BI395" s="76"/>
      <c r="BJ395" s="76"/>
      <c r="BK395" s="76"/>
      <c r="BL395" s="76"/>
      <c r="BM395" s="76"/>
      <c r="BN395" s="76"/>
      <c r="BO395" s="76"/>
      <c r="BP395" s="76"/>
      <c r="BQ395" s="76"/>
      <c r="BR395" s="76"/>
      <c r="BS395" s="76"/>
      <c r="BU395" s="76"/>
      <c r="BW395" s="76"/>
      <c r="BX395" s="76"/>
      <c r="BY395" s="76"/>
      <c r="BZ395" s="76"/>
      <c r="CA395" s="76"/>
      <c r="CB395" s="76"/>
      <c r="CC395" s="76"/>
      <c r="CD395" s="76"/>
      <c r="CE395" s="76"/>
      <c r="CF395" s="76"/>
      <c r="CG395" s="76"/>
      <c r="CH395" s="76"/>
      <c r="CI395" s="76"/>
      <c r="CJ395" s="76"/>
      <c r="CK395" s="76"/>
      <c r="CL395" s="76"/>
      <c r="CM395" s="76"/>
      <c r="CN395" s="76"/>
      <c r="CO395" s="76"/>
      <c r="CP395" s="76"/>
      <c r="CQ395" s="76"/>
      <c r="CR395" s="76"/>
      <c r="CS395" s="76"/>
      <c r="CT395" s="76"/>
      <c r="CU395" s="76"/>
      <c r="CV395" s="76"/>
      <c r="CW395" s="76"/>
      <c r="CX395" s="76"/>
      <c r="CY395" s="76"/>
      <c r="CZ395" s="76"/>
      <c r="DA395" s="76"/>
      <c r="DB395" s="76"/>
      <c r="DC395" s="76"/>
      <c r="DD395" s="76"/>
      <c r="DE395" s="76"/>
      <c r="DF395" s="76"/>
      <c r="DG395" s="76"/>
      <c r="DH395" s="76"/>
      <c r="DI395" s="76"/>
      <c r="DJ395" s="76"/>
      <c r="DK395" s="76"/>
      <c r="DL395" s="76"/>
      <c r="DM395" s="76"/>
      <c r="DN395" s="76"/>
      <c r="DO395" s="77"/>
      <c r="DP395" s="77"/>
      <c r="DQ395" s="77"/>
      <c r="DR395" s="77"/>
      <c r="DS395" s="77"/>
      <c r="DT395" s="77"/>
      <c r="DU395" s="77"/>
      <c r="DV395" s="77"/>
      <c r="DW395" s="77"/>
      <c r="DX395" s="76"/>
      <c r="DY395" s="137"/>
      <c r="DZ395" s="76"/>
      <c r="EA395" s="137"/>
      <c r="EB395" s="76"/>
      <c r="EC395" s="137"/>
      <c r="ED395" s="76"/>
      <c r="EE395" s="137"/>
      <c r="EF395" s="76"/>
    </row>
    <row r="396" spans="2:136" x14ac:dyDescent="0.2">
      <c r="B396" s="76"/>
      <c r="T396" s="76"/>
      <c r="U396" s="76"/>
      <c r="V396" s="76"/>
      <c r="W396" s="76"/>
      <c r="X396" s="76"/>
      <c r="Y396" s="76"/>
      <c r="Z396" s="76"/>
      <c r="AA396" s="76"/>
      <c r="AB396" s="76"/>
      <c r="AC396" s="76"/>
      <c r="AD396" s="76"/>
      <c r="AE396" s="76"/>
      <c r="AF396" s="76"/>
      <c r="AG396" s="76"/>
      <c r="AH396" s="76"/>
      <c r="AI396" s="76"/>
      <c r="AJ396" s="76"/>
      <c r="AK396" s="76"/>
      <c r="AL396" s="76"/>
      <c r="AM396" s="76"/>
      <c r="AN396" s="76"/>
      <c r="AO396" s="76"/>
      <c r="AP396" s="76"/>
      <c r="AQ396" s="76"/>
      <c r="AR396" s="76"/>
      <c r="AS396" s="76"/>
      <c r="AT396" s="76"/>
      <c r="AU396" s="76"/>
      <c r="AV396" s="76"/>
      <c r="AW396" s="76"/>
      <c r="AX396" s="76"/>
      <c r="AY396" s="76"/>
      <c r="AZ396" s="76"/>
      <c r="BA396" s="76"/>
      <c r="BB396" s="76"/>
      <c r="BC396" s="76"/>
      <c r="BD396" s="76"/>
      <c r="BE396" s="76"/>
      <c r="BF396" s="76"/>
      <c r="BG396" s="76"/>
      <c r="BH396" s="76"/>
      <c r="BI396" s="76"/>
      <c r="BJ396" s="76"/>
      <c r="BK396" s="76"/>
      <c r="BL396" s="76"/>
      <c r="BM396" s="76"/>
      <c r="BN396" s="76"/>
      <c r="BO396" s="76"/>
      <c r="BP396" s="76"/>
      <c r="BQ396" s="76"/>
      <c r="BR396" s="76"/>
      <c r="BS396" s="76"/>
      <c r="BU396" s="76"/>
      <c r="BW396" s="76"/>
      <c r="BX396" s="76"/>
      <c r="BY396" s="76"/>
      <c r="BZ396" s="76"/>
      <c r="CA396" s="76"/>
      <c r="CB396" s="76"/>
      <c r="CC396" s="76"/>
      <c r="CD396" s="76"/>
      <c r="CE396" s="76"/>
      <c r="CF396" s="76"/>
      <c r="CG396" s="76"/>
      <c r="CH396" s="76"/>
      <c r="CI396" s="76"/>
      <c r="CJ396" s="76"/>
      <c r="CK396" s="76"/>
      <c r="CL396" s="76"/>
      <c r="CM396" s="76"/>
      <c r="CN396" s="76"/>
      <c r="CO396" s="76"/>
      <c r="CP396" s="76"/>
      <c r="CQ396" s="76"/>
      <c r="CR396" s="76"/>
      <c r="CS396" s="76"/>
      <c r="CT396" s="76"/>
      <c r="CU396" s="76"/>
      <c r="CV396" s="76"/>
      <c r="CW396" s="76"/>
      <c r="CX396" s="76"/>
      <c r="CY396" s="76"/>
      <c r="CZ396" s="76"/>
      <c r="DA396" s="76"/>
      <c r="DB396" s="76"/>
      <c r="DC396" s="76"/>
      <c r="DD396" s="76"/>
      <c r="DE396" s="76"/>
      <c r="DF396" s="76"/>
      <c r="DG396" s="76"/>
      <c r="DH396" s="76"/>
      <c r="DI396" s="76"/>
      <c r="DJ396" s="76"/>
      <c r="DK396" s="76"/>
      <c r="DL396" s="76"/>
      <c r="DM396" s="76"/>
      <c r="DN396" s="76"/>
      <c r="DO396" s="77"/>
      <c r="DP396" s="77"/>
      <c r="DQ396" s="77"/>
      <c r="DR396" s="77"/>
      <c r="DS396" s="77"/>
      <c r="DT396" s="77"/>
      <c r="DU396" s="77"/>
      <c r="DV396" s="77"/>
      <c r="DW396" s="77"/>
      <c r="DX396" s="76"/>
      <c r="DY396" s="137"/>
      <c r="DZ396" s="76"/>
      <c r="EA396" s="137"/>
      <c r="EB396" s="76"/>
      <c r="EC396" s="137"/>
      <c r="ED396" s="76"/>
      <c r="EE396" s="137"/>
      <c r="EF396" s="76"/>
    </row>
    <row r="397" spans="2:136" x14ac:dyDescent="0.2">
      <c r="B397" s="76"/>
      <c r="T397" s="76"/>
      <c r="U397" s="76"/>
      <c r="V397" s="76"/>
      <c r="W397" s="76"/>
      <c r="X397" s="76"/>
      <c r="Y397" s="76"/>
      <c r="Z397" s="76"/>
      <c r="AA397" s="76"/>
      <c r="AB397" s="76"/>
      <c r="AC397" s="76"/>
      <c r="AD397" s="76"/>
      <c r="AE397" s="76"/>
      <c r="AF397" s="76"/>
      <c r="AG397" s="76"/>
      <c r="AH397" s="76"/>
      <c r="AI397" s="76"/>
      <c r="AJ397" s="76"/>
      <c r="AK397" s="76"/>
      <c r="AL397" s="76"/>
      <c r="AM397" s="76"/>
      <c r="AN397" s="76"/>
      <c r="AO397" s="76"/>
      <c r="AP397" s="76"/>
      <c r="AQ397" s="76"/>
      <c r="AR397" s="76"/>
      <c r="AS397" s="76"/>
      <c r="AT397" s="76"/>
      <c r="AU397" s="76"/>
      <c r="AV397" s="76"/>
      <c r="AW397" s="76"/>
      <c r="AX397" s="76"/>
      <c r="AY397" s="76"/>
      <c r="AZ397" s="76"/>
      <c r="BA397" s="76"/>
      <c r="BB397" s="76"/>
      <c r="BC397" s="76"/>
      <c r="BD397" s="76"/>
      <c r="BE397" s="76"/>
      <c r="BF397" s="76"/>
      <c r="BG397" s="76"/>
      <c r="BH397" s="76"/>
      <c r="BI397" s="76"/>
      <c r="BJ397" s="76"/>
      <c r="BK397" s="76"/>
      <c r="BL397" s="76"/>
      <c r="BM397" s="76"/>
      <c r="BN397" s="76"/>
      <c r="BO397" s="76"/>
      <c r="BP397" s="76"/>
      <c r="BQ397" s="76"/>
      <c r="BR397" s="76"/>
      <c r="BS397" s="76"/>
      <c r="BU397" s="76"/>
      <c r="BW397" s="76"/>
      <c r="BX397" s="76"/>
      <c r="BY397" s="76"/>
      <c r="BZ397" s="76"/>
      <c r="CA397" s="76"/>
      <c r="CB397" s="76"/>
      <c r="CC397" s="76"/>
      <c r="CD397" s="76"/>
      <c r="CE397" s="76"/>
      <c r="CF397" s="76"/>
      <c r="CG397" s="76"/>
      <c r="CH397" s="76"/>
      <c r="CI397" s="76"/>
      <c r="CJ397" s="76"/>
      <c r="CK397" s="76"/>
      <c r="CL397" s="76"/>
      <c r="CM397" s="76"/>
      <c r="CN397" s="76"/>
      <c r="CO397" s="76"/>
      <c r="CP397" s="76"/>
      <c r="CQ397" s="76"/>
      <c r="CR397" s="76"/>
      <c r="CS397" s="76"/>
      <c r="CT397" s="76"/>
      <c r="CU397" s="76"/>
      <c r="CV397" s="76"/>
      <c r="CW397" s="76"/>
      <c r="CX397" s="76"/>
      <c r="CY397" s="76"/>
      <c r="CZ397" s="76"/>
      <c r="DA397" s="76"/>
      <c r="DB397" s="76"/>
      <c r="DC397" s="76"/>
      <c r="DD397" s="76"/>
      <c r="DE397" s="76"/>
      <c r="DF397" s="76"/>
      <c r="DG397" s="76"/>
      <c r="DH397" s="76"/>
      <c r="DI397" s="76"/>
      <c r="DJ397" s="76"/>
      <c r="DK397" s="76"/>
      <c r="DL397" s="76"/>
      <c r="DM397" s="76"/>
      <c r="DN397" s="76"/>
      <c r="DO397" s="77"/>
      <c r="DP397" s="77"/>
      <c r="DQ397" s="77"/>
      <c r="DR397" s="77"/>
      <c r="DS397" s="77"/>
      <c r="DT397" s="77"/>
      <c r="DU397" s="77"/>
      <c r="DV397" s="77"/>
      <c r="DW397" s="77"/>
      <c r="DX397" s="76"/>
      <c r="DY397" s="137"/>
      <c r="DZ397" s="76"/>
      <c r="EA397" s="137"/>
      <c r="EB397" s="76"/>
      <c r="EC397" s="137"/>
      <c r="ED397" s="76"/>
      <c r="EE397" s="137"/>
      <c r="EF397" s="76"/>
    </row>
    <row r="398" spans="2:136" x14ac:dyDescent="0.2">
      <c r="B398" s="76"/>
      <c r="T398" s="76"/>
      <c r="U398" s="76"/>
      <c r="V398" s="76"/>
      <c r="W398" s="76"/>
      <c r="X398" s="76"/>
      <c r="Y398" s="76"/>
      <c r="Z398" s="76"/>
      <c r="AA398" s="76"/>
      <c r="AB398" s="76"/>
      <c r="AC398" s="76"/>
      <c r="AD398" s="76"/>
      <c r="AE398" s="76"/>
      <c r="AF398" s="76"/>
      <c r="AG398" s="76"/>
      <c r="AH398" s="76"/>
      <c r="AI398" s="76"/>
      <c r="AJ398" s="76"/>
      <c r="AK398" s="76"/>
      <c r="AL398" s="76"/>
      <c r="AM398" s="76"/>
      <c r="AN398" s="76"/>
      <c r="AO398" s="76"/>
      <c r="AP398" s="76"/>
      <c r="AQ398" s="76"/>
      <c r="AR398" s="76"/>
      <c r="AS398" s="76"/>
      <c r="AT398" s="76"/>
      <c r="AU398" s="76"/>
      <c r="AV398" s="76"/>
      <c r="AW398" s="76"/>
      <c r="AX398" s="76"/>
      <c r="AY398" s="76"/>
      <c r="AZ398" s="76"/>
      <c r="BA398" s="76"/>
      <c r="BB398" s="76"/>
      <c r="BC398" s="76"/>
      <c r="BD398" s="76"/>
      <c r="BE398" s="76"/>
      <c r="BF398" s="76"/>
      <c r="BG398" s="76"/>
      <c r="BH398" s="76"/>
      <c r="BI398" s="76"/>
      <c r="BJ398" s="76"/>
      <c r="BK398" s="76"/>
      <c r="BL398" s="76"/>
      <c r="BM398" s="76"/>
      <c r="BN398" s="76"/>
      <c r="BO398" s="76"/>
      <c r="BP398" s="76"/>
      <c r="BQ398" s="76"/>
      <c r="BR398" s="76"/>
      <c r="BS398" s="76"/>
      <c r="BU398" s="76"/>
      <c r="BW398" s="76"/>
      <c r="BX398" s="76"/>
      <c r="BY398" s="76"/>
      <c r="BZ398" s="76"/>
      <c r="CA398" s="76"/>
      <c r="CB398" s="76"/>
      <c r="CC398" s="76"/>
      <c r="CD398" s="76"/>
      <c r="CE398" s="76"/>
      <c r="CF398" s="76"/>
      <c r="CG398" s="76"/>
      <c r="CH398" s="76"/>
      <c r="CI398" s="76"/>
      <c r="CJ398" s="76"/>
      <c r="CK398" s="76"/>
      <c r="CL398" s="76"/>
      <c r="CM398" s="76"/>
      <c r="CN398" s="76"/>
      <c r="CO398" s="76"/>
      <c r="CP398" s="76"/>
      <c r="CQ398" s="76"/>
      <c r="CR398" s="76"/>
      <c r="CS398" s="76"/>
      <c r="CT398" s="76"/>
      <c r="CU398" s="76"/>
      <c r="CV398" s="76"/>
      <c r="CW398" s="76"/>
      <c r="CX398" s="76"/>
      <c r="CY398" s="76"/>
      <c r="CZ398" s="76"/>
      <c r="DA398" s="76"/>
      <c r="DB398" s="76"/>
      <c r="DC398" s="76"/>
      <c r="DD398" s="76"/>
      <c r="DE398" s="76"/>
      <c r="DF398" s="76"/>
      <c r="DG398" s="76"/>
      <c r="DH398" s="76"/>
      <c r="DI398" s="76"/>
      <c r="DJ398" s="76"/>
      <c r="DK398" s="76"/>
      <c r="DL398" s="76"/>
      <c r="DM398" s="76"/>
      <c r="DN398" s="76"/>
      <c r="DO398" s="77"/>
      <c r="DP398" s="77"/>
      <c r="DQ398" s="77"/>
      <c r="DR398" s="77"/>
      <c r="DS398" s="77"/>
      <c r="DT398" s="77"/>
      <c r="DU398" s="77"/>
      <c r="DV398" s="77"/>
      <c r="DW398" s="77"/>
      <c r="DX398" s="76"/>
      <c r="DY398" s="137"/>
      <c r="DZ398" s="76"/>
      <c r="EA398" s="137"/>
      <c r="EB398" s="76"/>
      <c r="EC398" s="137"/>
      <c r="ED398" s="76"/>
      <c r="EE398" s="137"/>
      <c r="EF398" s="76"/>
    </row>
    <row r="399" spans="2:136" x14ac:dyDescent="0.2">
      <c r="B399" s="76"/>
      <c r="T399" s="76"/>
      <c r="U399" s="76"/>
      <c r="V399" s="76"/>
      <c r="W399" s="76"/>
      <c r="X399" s="76"/>
      <c r="Y399" s="76"/>
      <c r="Z399" s="76"/>
      <c r="AA399" s="76"/>
      <c r="AB399" s="76"/>
      <c r="AC399" s="76"/>
      <c r="AD399" s="76"/>
      <c r="AE399" s="76"/>
      <c r="AF399" s="76"/>
      <c r="AG399" s="76"/>
      <c r="AH399" s="76"/>
      <c r="AI399" s="76"/>
      <c r="AJ399" s="76"/>
      <c r="AK399" s="76"/>
      <c r="AL399" s="76"/>
      <c r="AM399" s="76"/>
      <c r="AN399" s="76"/>
      <c r="AO399" s="76"/>
      <c r="AP399" s="76"/>
      <c r="AQ399" s="76"/>
      <c r="AR399" s="76"/>
      <c r="AS399" s="76"/>
      <c r="AT399" s="76"/>
      <c r="AU399" s="76"/>
      <c r="AV399" s="76"/>
      <c r="AW399" s="76"/>
      <c r="AX399" s="76"/>
      <c r="AY399" s="76"/>
      <c r="AZ399" s="76"/>
      <c r="BA399" s="76"/>
      <c r="BB399" s="76"/>
      <c r="BC399" s="76"/>
      <c r="BD399" s="76"/>
      <c r="BE399" s="76"/>
      <c r="BF399" s="76"/>
      <c r="BG399" s="76"/>
      <c r="BH399" s="76"/>
      <c r="BI399" s="76"/>
      <c r="BJ399" s="76"/>
      <c r="BK399" s="76"/>
      <c r="BL399" s="76"/>
      <c r="BM399" s="76"/>
      <c r="BN399" s="76"/>
      <c r="BO399" s="76"/>
      <c r="BP399" s="76"/>
      <c r="BQ399" s="76"/>
      <c r="BR399" s="76"/>
      <c r="BS399" s="76"/>
      <c r="BU399" s="76"/>
      <c r="BW399" s="76"/>
      <c r="BX399" s="76"/>
      <c r="BY399" s="76"/>
      <c r="BZ399" s="76"/>
      <c r="CA399" s="76"/>
      <c r="CB399" s="76"/>
      <c r="CC399" s="76"/>
      <c r="CD399" s="76"/>
      <c r="CE399" s="76"/>
      <c r="CF399" s="76"/>
      <c r="CG399" s="76"/>
      <c r="CH399" s="76"/>
      <c r="CI399" s="76"/>
      <c r="CJ399" s="76"/>
      <c r="CK399" s="76"/>
      <c r="CL399" s="76"/>
      <c r="CM399" s="76"/>
      <c r="CN399" s="76"/>
      <c r="CO399" s="76"/>
      <c r="CP399" s="76"/>
      <c r="CQ399" s="76"/>
      <c r="CR399" s="76"/>
      <c r="CS399" s="76"/>
      <c r="CT399" s="76"/>
      <c r="CU399" s="76"/>
      <c r="CV399" s="76"/>
      <c r="CW399" s="76"/>
      <c r="CX399" s="76"/>
      <c r="CY399" s="76"/>
      <c r="CZ399" s="76"/>
      <c r="DA399" s="76"/>
      <c r="DB399" s="76"/>
      <c r="DC399" s="76"/>
      <c r="DD399" s="76"/>
      <c r="DE399" s="76"/>
      <c r="DF399" s="76"/>
      <c r="DG399" s="76"/>
      <c r="DH399" s="76"/>
      <c r="DI399" s="76"/>
      <c r="DJ399" s="76"/>
      <c r="DK399" s="76"/>
      <c r="DL399" s="76"/>
      <c r="DM399" s="76"/>
      <c r="DN399" s="76"/>
      <c r="DO399" s="77"/>
      <c r="DP399" s="77"/>
      <c r="DQ399" s="77"/>
      <c r="DR399" s="77"/>
      <c r="DS399" s="77"/>
      <c r="DT399" s="77"/>
      <c r="DU399" s="77"/>
      <c r="DV399" s="77"/>
      <c r="DW399" s="77"/>
      <c r="DX399" s="76"/>
      <c r="DY399" s="137"/>
      <c r="DZ399" s="76"/>
      <c r="EA399" s="137"/>
      <c r="EB399" s="76"/>
      <c r="EC399" s="137"/>
      <c r="ED399" s="76"/>
      <c r="EE399" s="137"/>
      <c r="EF399" s="76"/>
    </row>
    <row r="400" spans="2:136" x14ac:dyDescent="0.2">
      <c r="B400" s="76"/>
      <c r="T400" s="76"/>
      <c r="U400" s="76"/>
      <c r="V400" s="76"/>
      <c r="W400" s="76"/>
      <c r="X400" s="76"/>
      <c r="Y400" s="76"/>
      <c r="Z400" s="76"/>
      <c r="AA400" s="76"/>
      <c r="AB400" s="76"/>
      <c r="AC400" s="76"/>
      <c r="AD400" s="76"/>
      <c r="AE400" s="76"/>
      <c r="AF400" s="76"/>
      <c r="AG400" s="76"/>
      <c r="AH400" s="76"/>
      <c r="AI400" s="76"/>
      <c r="AJ400" s="76"/>
      <c r="AK400" s="76"/>
      <c r="AL400" s="76"/>
      <c r="AM400" s="76"/>
      <c r="AN400" s="76"/>
      <c r="AO400" s="76"/>
      <c r="AP400" s="76"/>
      <c r="AQ400" s="76"/>
      <c r="AR400" s="76"/>
      <c r="AS400" s="76"/>
      <c r="AT400" s="76"/>
      <c r="AU400" s="76"/>
      <c r="AV400" s="76"/>
      <c r="AW400" s="76"/>
      <c r="AX400" s="76"/>
      <c r="AY400" s="76"/>
      <c r="AZ400" s="76"/>
      <c r="BA400" s="76"/>
      <c r="BB400" s="76"/>
      <c r="BC400" s="76"/>
      <c r="BD400" s="76"/>
      <c r="BE400" s="76"/>
      <c r="BF400" s="76"/>
      <c r="BG400" s="76"/>
      <c r="BH400" s="76"/>
      <c r="BI400" s="76"/>
      <c r="BJ400" s="76"/>
      <c r="BK400" s="76"/>
      <c r="BL400" s="76"/>
      <c r="BM400" s="76"/>
      <c r="BN400" s="76"/>
      <c r="BO400" s="76"/>
      <c r="BP400" s="76"/>
      <c r="BQ400" s="76"/>
      <c r="BR400" s="76"/>
      <c r="BS400" s="76"/>
      <c r="BU400" s="76"/>
      <c r="BW400" s="76"/>
      <c r="BX400" s="76"/>
      <c r="BY400" s="76"/>
      <c r="BZ400" s="76"/>
      <c r="CA400" s="76"/>
      <c r="CB400" s="76"/>
      <c r="CC400" s="76"/>
      <c r="CD400" s="76"/>
      <c r="CE400" s="76"/>
      <c r="CF400" s="76"/>
      <c r="CG400" s="76"/>
      <c r="CH400" s="76"/>
      <c r="CI400" s="76"/>
      <c r="CJ400" s="76"/>
      <c r="CK400" s="76"/>
      <c r="CL400" s="76"/>
      <c r="CM400" s="76"/>
      <c r="CN400" s="76"/>
      <c r="CO400" s="76"/>
      <c r="CP400" s="76"/>
      <c r="CQ400" s="76"/>
      <c r="CR400" s="76"/>
      <c r="CS400" s="76"/>
      <c r="CT400" s="76"/>
      <c r="CU400" s="76"/>
      <c r="CV400" s="76"/>
      <c r="CW400" s="76"/>
      <c r="CX400" s="76"/>
      <c r="CY400" s="76"/>
      <c r="CZ400" s="76"/>
      <c r="DA400" s="76"/>
      <c r="DB400" s="76"/>
      <c r="DC400" s="76"/>
      <c r="DD400" s="76"/>
      <c r="DE400" s="76"/>
      <c r="DF400" s="76"/>
      <c r="DG400" s="76"/>
      <c r="DH400" s="76"/>
      <c r="DI400" s="76"/>
      <c r="DJ400" s="76"/>
      <c r="DK400" s="76"/>
      <c r="DL400" s="76"/>
      <c r="DM400" s="76"/>
      <c r="DN400" s="76"/>
      <c r="DO400" s="77"/>
      <c r="DP400" s="77"/>
      <c r="DQ400" s="77"/>
      <c r="DR400" s="77"/>
      <c r="DS400" s="77"/>
      <c r="DT400" s="77"/>
      <c r="DU400" s="77"/>
      <c r="DV400" s="77"/>
      <c r="DW400" s="77"/>
      <c r="DX400" s="76"/>
      <c r="DY400" s="137"/>
      <c r="DZ400" s="76"/>
      <c r="EA400" s="137"/>
      <c r="EB400" s="76"/>
      <c r="EC400" s="137"/>
      <c r="ED400" s="76"/>
      <c r="EE400" s="137"/>
      <c r="EF400" s="76"/>
    </row>
    <row r="401" spans="2:136" x14ac:dyDescent="0.2">
      <c r="B401" s="76"/>
      <c r="T401" s="76"/>
      <c r="U401" s="76"/>
      <c r="V401" s="76"/>
      <c r="W401" s="76"/>
      <c r="X401" s="76"/>
      <c r="Y401" s="76"/>
      <c r="Z401" s="76"/>
      <c r="AA401" s="76"/>
      <c r="AB401" s="76"/>
      <c r="AC401" s="76"/>
      <c r="AD401" s="76"/>
      <c r="AE401" s="76"/>
      <c r="AF401" s="76"/>
      <c r="AG401" s="76"/>
      <c r="AH401" s="76"/>
      <c r="AI401" s="76"/>
      <c r="AJ401" s="76"/>
      <c r="AK401" s="76"/>
      <c r="AL401" s="76"/>
      <c r="AM401" s="76"/>
      <c r="AN401" s="76"/>
      <c r="AO401" s="76"/>
      <c r="AP401" s="76"/>
      <c r="AQ401" s="76"/>
      <c r="AR401" s="76"/>
      <c r="AS401" s="76"/>
      <c r="AT401" s="76"/>
      <c r="AU401" s="76"/>
      <c r="AV401" s="76"/>
      <c r="AW401" s="76"/>
      <c r="AX401" s="76"/>
      <c r="AY401" s="76"/>
      <c r="AZ401" s="76"/>
      <c r="BA401" s="76"/>
      <c r="BB401" s="76"/>
      <c r="BC401" s="76"/>
      <c r="BD401" s="76"/>
      <c r="BE401" s="76"/>
      <c r="BF401" s="76"/>
      <c r="BG401" s="76"/>
      <c r="BH401" s="76"/>
      <c r="BI401" s="76"/>
      <c r="BJ401" s="76"/>
      <c r="BK401" s="76"/>
      <c r="BL401" s="76"/>
      <c r="BM401" s="76"/>
      <c r="BN401" s="76"/>
      <c r="BO401" s="76"/>
      <c r="BP401" s="76"/>
      <c r="BQ401" s="76"/>
      <c r="BR401" s="76"/>
      <c r="BS401" s="76"/>
      <c r="BU401" s="76"/>
      <c r="BW401" s="76"/>
      <c r="BX401" s="76"/>
      <c r="BY401" s="76"/>
      <c r="BZ401" s="76"/>
      <c r="CA401" s="76"/>
      <c r="CB401" s="76"/>
      <c r="CC401" s="76"/>
      <c r="CD401" s="76"/>
      <c r="CE401" s="76"/>
      <c r="CF401" s="76"/>
      <c r="CG401" s="76"/>
      <c r="CH401" s="76"/>
      <c r="CI401" s="76"/>
      <c r="CJ401" s="76"/>
      <c r="CK401" s="76"/>
      <c r="CL401" s="76"/>
      <c r="CM401" s="76"/>
      <c r="CN401" s="76"/>
      <c r="CO401" s="76"/>
      <c r="CP401" s="76"/>
      <c r="CQ401" s="76"/>
      <c r="CR401" s="76"/>
      <c r="CS401" s="76"/>
      <c r="CT401" s="76"/>
      <c r="CU401" s="76"/>
      <c r="CV401" s="76"/>
      <c r="CW401" s="76"/>
      <c r="CX401" s="76"/>
      <c r="CY401" s="76"/>
      <c r="CZ401" s="76"/>
      <c r="DA401" s="76"/>
      <c r="DB401" s="76"/>
      <c r="DC401" s="76"/>
      <c r="DD401" s="76"/>
      <c r="DE401" s="76"/>
      <c r="DF401" s="76"/>
      <c r="DG401" s="76"/>
      <c r="DH401" s="76"/>
      <c r="DI401" s="76"/>
      <c r="DJ401" s="76"/>
      <c r="DK401" s="76"/>
      <c r="DL401" s="76"/>
      <c r="DM401" s="76"/>
      <c r="DN401" s="76"/>
      <c r="DO401" s="77"/>
      <c r="DP401" s="77"/>
      <c r="DQ401" s="77"/>
      <c r="DR401" s="77"/>
      <c r="DS401" s="77"/>
      <c r="DT401" s="77"/>
      <c r="DU401" s="77"/>
      <c r="DV401" s="77"/>
      <c r="DW401" s="77"/>
      <c r="DX401" s="76"/>
      <c r="DY401" s="137"/>
      <c r="DZ401" s="76"/>
      <c r="EA401" s="137"/>
      <c r="EB401" s="76"/>
      <c r="EC401" s="137"/>
      <c r="ED401" s="76"/>
      <c r="EE401" s="137"/>
      <c r="EF401" s="76"/>
    </row>
    <row r="402" spans="2:136" x14ac:dyDescent="0.2">
      <c r="B402" s="76"/>
      <c r="T402" s="76"/>
      <c r="U402" s="76"/>
      <c r="V402" s="76"/>
      <c r="W402" s="76"/>
      <c r="X402" s="76"/>
      <c r="Y402" s="76"/>
      <c r="Z402" s="76"/>
      <c r="AA402" s="76"/>
      <c r="AB402" s="76"/>
      <c r="AC402" s="76"/>
      <c r="AD402" s="76"/>
      <c r="AE402" s="76"/>
      <c r="AF402" s="76"/>
      <c r="AG402" s="76"/>
      <c r="AH402" s="76"/>
      <c r="AI402" s="76"/>
      <c r="AJ402" s="76"/>
      <c r="AK402" s="76"/>
      <c r="AL402" s="76"/>
      <c r="AM402" s="76"/>
      <c r="AN402" s="76"/>
      <c r="AO402" s="76"/>
      <c r="AP402" s="76"/>
      <c r="AQ402" s="76"/>
      <c r="AR402" s="76"/>
      <c r="AS402" s="76"/>
      <c r="AT402" s="76"/>
      <c r="AU402" s="76"/>
      <c r="AV402" s="76"/>
      <c r="AW402" s="76"/>
      <c r="AX402" s="76"/>
      <c r="AY402" s="76"/>
      <c r="AZ402" s="76"/>
      <c r="BA402" s="76"/>
      <c r="BB402" s="76"/>
      <c r="BC402" s="76"/>
      <c r="BD402" s="76"/>
      <c r="BE402" s="76"/>
      <c r="BF402" s="76"/>
      <c r="BG402" s="76"/>
      <c r="BH402" s="76"/>
      <c r="BI402" s="76"/>
      <c r="BJ402" s="76"/>
      <c r="BK402" s="76"/>
      <c r="BL402" s="76"/>
      <c r="BM402" s="76"/>
      <c r="BN402" s="76"/>
      <c r="BO402" s="76"/>
      <c r="BP402" s="76"/>
      <c r="BQ402" s="76"/>
      <c r="BR402" s="76"/>
      <c r="BS402" s="76"/>
      <c r="BU402" s="76"/>
      <c r="BW402" s="76"/>
      <c r="BX402" s="76"/>
      <c r="BY402" s="76"/>
      <c r="BZ402" s="76"/>
      <c r="CA402" s="76"/>
      <c r="CB402" s="76"/>
      <c r="CC402" s="76"/>
      <c r="CD402" s="76"/>
      <c r="CE402" s="76"/>
      <c r="CF402" s="76"/>
      <c r="CG402" s="76"/>
      <c r="CH402" s="76"/>
      <c r="CI402" s="76"/>
      <c r="CJ402" s="76"/>
      <c r="CK402" s="76"/>
      <c r="CL402" s="76"/>
      <c r="CM402" s="76"/>
      <c r="CN402" s="76"/>
      <c r="CO402" s="76"/>
      <c r="CP402" s="76"/>
      <c r="CQ402" s="76"/>
      <c r="CR402" s="76"/>
      <c r="CS402" s="76"/>
      <c r="CT402" s="76"/>
      <c r="CU402" s="76"/>
      <c r="CV402" s="76"/>
      <c r="CW402" s="76"/>
      <c r="CX402" s="76"/>
      <c r="CY402" s="76"/>
      <c r="CZ402" s="76"/>
      <c r="DA402" s="76"/>
      <c r="DB402" s="76"/>
      <c r="DC402" s="76"/>
      <c r="DD402" s="76"/>
      <c r="DE402" s="76"/>
      <c r="DF402" s="76"/>
      <c r="DG402" s="76"/>
      <c r="DH402" s="76"/>
      <c r="DI402" s="76"/>
      <c r="DJ402" s="76"/>
      <c r="DK402" s="76"/>
      <c r="DL402" s="76"/>
      <c r="DM402" s="76"/>
      <c r="DN402" s="76"/>
      <c r="DO402" s="77"/>
      <c r="DP402" s="77"/>
      <c r="DQ402" s="77"/>
      <c r="DR402" s="77"/>
      <c r="DS402" s="77"/>
      <c r="DT402" s="77"/>
      <c r="DU402" s="77"/>
      <c r="DV402" s="77"/>
      <c r="DW402" s="77"/>
      <c r="DX402" s="76"/>
      <c r="DY402" s="137"/>
      <c r="DZ402" s="76"/>
      <c r="EA402" s="137"/>
      <c r="EB402" s="76"/>
      <c r="EC402" s="137"/>
      <c r="ED402" s="76"/>
      <c r="EE402" s="137"/>
      <c r="EF402" s="76"/>
    </row>
    <row r="403" spans="2:136" x14ac:dyDescent="0.2">
      <c r="B403" s="76"/>
      <c r="T403" s="76"/>
      <c r="U403" s="76"/>
      <c r="V403" s="76"/>
      <c r="W403" s="76"/>
      <c r="X403" s="76"/>
      <c r="Y403" s="76"/>
      <c r="Z403" s="76"/>
      <c r="AA403" s="76"/>
      <c r="AB403" s="76"/>
      <c r="AC403" s="76"/>
      <c r="AD403" s="76"/>
      <c r="AE403" s="76"/>
      <c r="AF403" s="76"/>
      <c r="AG403" s="76"/>
      <c r="AH403" s="76"/>
      <c r="AI403" s="76"/>
      <c r="AJ403" s="76"/>
      <c r="AK403" s="76"/>
      <c r="AL403" s="76"/>
      <c r="AM403" s="76"/>
      <c r="AN403" s="76"/>
      <c r="AO403" s="76"/>
      <c r="AP403" s="76"/>
      <c r="AQ403" s="76"/>
      <c r="AR403" s="76"/>
      <c r="AS403" s="76"/>
      <c r="AT403" s="76"/>
      <c r="AU403" s="76"/>
      <c r="AV403" s="76"/>
      <c r="AW403" s="76"/>
      <c r="AX403" s="76"/>
      <c r="AY403" s="76"/>
      <c r="AZ403" s="76"/>
      <c r="BA403" s="76"/>
      <c r="BB403" s="76"/>
      <c r="BC403" s="76"/>
      <c r="BD403" s="76"/>
      <c r="BE403" s="76"/>
      <c r="BF403" s="76"/>
      <c r="BG403" s="76"/>
      <c r="BH403" s="76"/>
      <c r="BI403" s="76"/>
      <c r="BJ403" s="76"/>
      <c r="BK403" s="76"/>
      <c r="BL403" s="76"/>
      <c r="BM403" s="76"/>
      <c r="BN403" s="76"/>
      <c r="BO403" s="76"/>
      <c r="BP403" s="76"/>
      <c r="BQ403" s="76"/>
      <c r="BR403" s="76"/>
      <c r="BS403" s="76"/>
      <c r="BU403" s="76"/>
      <c r="BW403" s="76"/>
      <c r="BX403" s="76"/>
      <c r="BY403" s="76"/>
      <c r="BZ403" s="76"/>
      <c r="CA403" s="76"/>
      <c r="CB403" s="76"/>
      <c r="CC403" s="76"/>
      <c r="CD403" s="76"/>
      <c r="CE403" s="76"/>
      <c r="CF403" s="76"/>
      <c r="CG403" s="76"/>
      <c r="CH403" s="76"/>
      <c r="CI403" s="76"/>
      <c r="CJ403" s="76"/>
      <c r="CK403" s="76"/>
      <c r="CL403" s="76"/>
      <c r="CM403" s="76"/>
      <c r="CN403" s="76"/>
      <c r="CO403" s="76"/>
      <c r="CP403" s="76"/>
      <c r="CQ403" s="76"/>
      <c r="CR403" s="76"/>
      <c r="CS403" s="76"/>
      <c r="CT403" s="76"/>
      <c r="CU403" s="76"/>
      <c r="CV403" s="76"/>
      <c r="CW403" s="76"/>
      <c r="CX403" s="76"/>
      <c r="CY403" s="76"/>
      <c r="CZ403" s="76"/>
      <c r="DA403" s="76"/>
      <c r="DB403" s="76"/>
      <c r="DC403" s="76"/>
      <c r="DD403" s="76"/>
      <c r="DE403" s="76"/>
      <c r="DF403" s="76"/>
      <c r="DG403" s="76"/>
      <c r="DH403" s="76"/>
      <c r="DI403" s="76"/>
      <c r="DJ403" s="76"/>
      <c r="DK403" s="76"/>
      <c r="DL403" s="76"/>
      <c r="DM403" s="76"/>
      <c r="DN403" s="76"/>
      <c r="DO403" s="77"/>
      <c r="DP403" s="77"/>
      <c r="DQ403" s="77"/>
      <c r="DR403" s="77"/>
      <c r="DS403" s="77"/>
      <c r="DT403" s="77"/>
      <c r="DU403" s="77"/>
      <c r="DV403" s="77"/>
      <c r="DW403" s="77"/>
      <c r="DX403" s="76"/>
      <c r="DY403" s="137"/>
      <c r="DZ403" s="76"/>
      <c r="EA403" s="137"/>
      <c r="EB403" s="76"/>
      <c r="EC403" s="137"/>
      <c r="ED403" s="76"/>
      <c r="EE403" s="137"/>
      <c r="EF403" s="76"/>
    </row>
    <row r="404" spans="2:136" x14ac:dyDescent="0.2">
      <c r="B404" s="76"/>
      <c r="T404" s="76"/>
      <c r="U404" s="76"/>
      <c r="V404" s="76"/>
      <c r="W404" s="76"/>
      <c r="X404" s="76"/>
      <c r="Y404" s="76"/>
      <c r="Z404" s="76"/>
      <c r="AA404" s="76"/>
      <c r="AB404" s="76"/>
      <c r="AC404" s="76"/>
      <c r="AD404" s="76"/>
      <c r="AE404" s="76"/>
      <c r="AF404" s="76"/>
      <c r="AG404" s="76"/>
      <c r="AH404" s="76"/>
      <c r="AI404" s="76"/>
      <c r="AJ404" s="76"/>
      <c r="AK404" s="76"/>
      <c r="AL404" s="76"/>
      <c r="AM404" s="76"/>
      <c r="AN404" s="76"/>
      <c r="AO404" s="76"/>
      <c r="AP404" s="76"/>
      <c r="AQ404" s="76"/>
      <c r="AR404" s="76"/>
      <c r="AS404" s="76"/>
      <c r="AT404" s="76"/>
      <c r="AU404" s="76"/>
      <c r="AV404" s="76"/>
      <c r="AW404" s="76"/>
      <c r="AX404" s="76"/>
      <c r="AY404" s="76"/>
      <c r="AZ404" s="76"/>
      <c r="BA404" s="76"/>
      <c r="BB404" s="76"/>
      <c r="BC404" s="76"/>
      <c r="BD404" s="76"/>
      <c r="BE404" s="76"/>
      <c r="BF404" s="76"/>
      <c r="BG404" s="76"/>
      <c r="BH404" s="76"/>
      <c r="BI404" s="76"/>
      <c r="BJ404" s="76"/>
      <c r="BK404" s="76"/>
      <c r="BL404" s="76"/>
      <c r="BM404" s="76"/>
      <c r="BN404" s="76"/>
      <c r="BO404" s="76"/>
      <c r="BP404" s="76"/>
      <c r="BQ404" s="76"/>
      <c r="BR404" s="76"/>
      <c r="BS404" s="76"/>
      <c r="BU404" s="76"/>
      <c r="BW404" s="76"/>
      <c r="BX404" s="76"/>
      <c r="BY404" s="76"/>
      <c r="BZ404" s="76"/>
      <c r="CA404" s="76"/>
      <c r="CB404" s="76"/>
      <c r="CC404" s="76"/>
      <c r="CD404" s="76"/>
      <c r="CE404" s="76"/>
      <c r="CF404" s="76"/>
      <c r="CG404" s="76"/>
      <c r="CH404" s="76"/>
      <c r="CI404" s="76"/>
      <c r="CJ404" s="76"/>
      <c r="CK404" s="76"/>
      <c r="CL404" s="76"/>
      <c r="CM404" s="76"/>
      <c r="CN404" s="76"/>
      <c r="CO404" s="76"/>
      <c r="CP404" s="76"/>
      <c r="CQ404" s="76"/>
      <c r="CR404" s="76"/>
      <c r="CS404" s="76"/>
      <c r="CT404" s="76"/>
      <c r="CU404" s="76"/>
      <c r="CV404" s="76"/>
      <c r="CW404" s="76"/>
      <c r="CX404" s="76"/>
      <c r="CY404" s="76"/>
      <c r="CZ404" s="76"/>
      <c r="DA404" s="76"/>
      <c r="DB404" s="76"/>
      <c r="DC404" s="76"/>
      <c r="DD404" s="76"/>
      <c r="DE404" s="76"/>
      <c r="DF404" s="76"/>
      <c r="DG404" s="76"/>
      <c r="DH404" s="76"/>
      <c r="DI404" s="76"/>
      <c r="DJ404" s="76"/>
      <c r="DK404" s="76"/>
      <c r="DL404" s="76"/>
      <c r="DM404" s="76"/>
      <c r="DN404" s="76"/>
      <c r="DO404" s="77"/>
      <c r="DP404" s="77"/>
      <c r="DQ404" s="77"/>
      <c r="DR404" s="77"/>
      <c r="DS404" s="77"/>
      <c r="DT404" s="77"/>
      <c r="DU404" s="77"/>
      <c r="DV404" s="77"/>
      <c r="DW404" s="77"/>
      <c r="DX404" s="76"/>
      <c r="DY404" s="137"/>
      <c r="DZ404" s="76"/>
      <c r="EA404" s="137"/>
      <c r="EB404" s="76"/>
      <c r="EC404" s="137"/>
      <c r="ED404" s="76"/>
      <c r="EE404" s="137"/>
      <c r="EF404" s="76"/>
    </row>
    <row r="405" spans="2:136" x14ac:dyDescent="0.2">
      <c r="B405" s="76"/>
      <c r="T405" s="76"/>
      <c r="U405" s="76"/>
      <c r="V405" s="76"/>
      <c r="W405" s="76"/>
      <c r="X405" s="76"/>
      <c r="Y405" s="76"/>
      <c r="Z405" s="76"/>
      <c r="AA405" s="76"/>
      <c r="AB405" s="76"/>
      <c r="AC405" s="76"/>
      <c r="AD405" s="76"/>
      <c r="AE405" s="76"/>
      <c r="AF405" s="76"/>
      <c r="AG405" s="76"/>
      <c r="AH405" s="76"/>
      <c r="AI405" s="76"/>
      <c r="AJ405" s="76"/>
      <c r="AK405" s="76"/>
      <c r="AL405" s="76"/>
      <c r="AM405" s="76"/>
      <c r="AN405" s="76"/>
      <c r="AO405" s="76"/>
      <c r="AP405" s="76"/>
      <c r="AQ405" s="76"/>
      <c r="AR405" s="76"/>
      <c r="AS405" s="76"/>
      <c r="AT405" s="76"/>
      <c r="AU405" s="76"/>
      <c r="AV405" s="76"/>
      <c r="AW405" s="76"/>
      <c r="AX405" s="76"/>
      <c r="AY405" s="76"/>
      <c r="AZ405" s="76"/>
      <c r="BA405" s="76"/>
      <c r="BB405" s="76"/>
      <c r="BC405" s="76"/>
      <c r="BD405" s="76"/>
      <c r="BE405" s="76"/>
      <c r="BF405" s="76"/>
      <c r="BG405" s="76"/>
      <c r="BH405" s="76"/>
      <c r="BI405" s="76"/>
      <c r="BJ405" s="76"/>
      <c r="BK405" s="76"/>
      <c r="BL405" s="76"/>
      <c r="BM405" s="76"/>
      <c r="BN405" s="76"/>
      <c r="BO405" s="76"/>
      <c r="BP405" s="76"/>
      <c r="BQ405" s="76"/>
      <c r="BR405" s="76"/>
      <c r="BS405" s="76"/>
      <c r="BU405" s="76"/>
      <c r="BW405" s="76"/>
      <c r="BX405" s="76"/>
      <c r="BY405" s="76"/>
      <c r="BZ405" s="76"/>
      <c r="CA405" s="76"/>
      <c r="CB405" s="76"/>
      <c r="CC405" s="76"/>
      <c r="CD405" s="76"/>
      <c r="CE405" s="76"/>
      <c r="CF405" s="76"/>
      <c r="CG405" s="76"/>
      <c r="CH405" s="76"/>
      <c r="CI405" s="76"/>
      <c r="CJ405" s="76"/>
      <c r="CK405" s="76"/>
      <c r="CL405" s="76"/>
      <c r="CM405" s="76"/>
      <c r="CN405" s="76"/>
      <c r="CO405" s="76"/>
      <c r="CP405" s="76"/>
      <c r="CQ405" s="76"/>
      <c r="CR405" s="76"/>
      <c r="CS405" s="76"/>
      <c r="CT405" s="76"/>
      <c r="CU405" s="76"/>
      <c r="CV405" s="76"/>
      <c r="CW405" s="76"/>
      <c r="CX405" s="76"/>
      <c r="CY405" s="76"/>
      <c r="CZ405" s="76"/>
      <c r="DA405" s="76"/>
      <c r="DB405" s="76"/>
      <c r="DC405" s="76"/>
      <c r="DD405" s="76"/>
      <c r="DE405" s="76"/>
      <c r="DF405" s="76"/>
      <c r="DG405" s="76"/>
      <c r="DH405" s="76"/>
      <c r="DI405" s="76"/>
      <c r="DJ405" s="76"/>
      <c r="DK405" s="76"/>
      <c r="DL405" s="76"/>
      <c r="DM405" s="76"/>
      <c r="DN405" s="76"/>
      <c r="DO405" s="77"/>
      <c r="DP405" s="77"/>
      <c r="DQ405" s="77"/>
      <c r="DR405" s="77"/>
      <c r="DS405" s="77"/>
      <c r="DT405" s="77"/>
      <c r="DU405" s="77"/>
      <c r="DV405" s="77"/>
      <c r="DW405" s="77"/>
      <c r="DX405" s="76"/>
      <c r="DY405" s="137"/>
      <c r="DZ405" s="76"/>
      <c r="EA405" s="137"/>
      <c r="EB405" s="76"/>
      <c r="EC405" s="137"/>
      <c r="ED405" s="76"/>
      <c r="EE405" s="137"/>
      <c r="EF405" s="76"/>
    </row>
    <row r="406" spans="2:136" x14ac:dyDescent="0.2">
      <c r="B406" s="76"/>
      <c r="T406" s="76"/>
      <c r="U406" s="76"/>
      <c r="V406" s="76"/>
      <c r="W406" s="76"/>
      <c r="X406" s="76"/>
      <c r="Y406" s="76"/>
      <c r="Z406" s="76"/>
      <c r="AA406" s="76"/>
      <c r="AB406" s="76"/>
      <c r="AC406" s="76"/>
      <c r="AD406" s="76"/>
      <c r="AE406" s="76"/>
      <c r="AF406" s="76"/>
      <c r="AG406" s="76"/>
      <c r="AH406" s="76"/>
      <c r="AI406" s="76"/>
      <c r="AJ406" s="76"/>
      <c r="AK406" s="76"/>
      <c r="AL406" s="76"/>
      <c r="AM406" s="76"/>
      <c r="AN406" s="76"/>
      <c r="AO406" s="76"/>
      <c r="AP406" s="76"/>
      <c r="AQ406" s="76"/>
      <c r="AR406" s="76"/>
      <c r="AS406" s="76"/>
      <c r="AT406" s="76"/>
      <c r="AU406" s="76"/>
      <c r="AV406" s="76"/>
      <c r="AW406" s="76"/>
      <c r="AX406" s="76"/>
      <c r="AY406" s="76"/>
      <c r="AZ406" s="76"/>
      <c r="BA406" s="76"/>
      <c r="BB406" s="76"/>
      <c r="BC406" s="76"/>
      <c r="BD406" s="76"/>
      <c r="BE406" s="76"/>
      <c r="BF406" s="76"/>
      <c r="BG406" s="76"/>
      <c r="BH406" s="76"/>
      <c r="BI406" s="76"/>
      <c r="BJ406" s="76"/>
      <c r="BK406" s="76"/>
      <c r="BL406" s="76"/>
      <c r="BM406" s="76"/>
      <c r="BN406" s="76"/>
      <c r="BO406" s="76"/>
      <c r="BP406" s="76"/>
      <c r="BQ406" s="76"/>
      <c r="BR406" s="76"/>
      <c r="BS406" s="76"/>
      <c r="BU406" s="76"/>
      <c r="BW406" s="76"/>
      <c r="BX406" s="76"/>
      <c r="BY406" s="76"/>
      <c r="BZ406" s="76"/>
      <c r="CA406" s="76"/>
      <c r="CB406" s="76"/>
      <c r="CC406" s="76"/>
      <c r="CD406" s="76"/>
      <c r="CE406" s="76"/>
      <c r="CF406" s="76"/>
      <c r="CG406" s="76"/>
      <c r="CH406" s="76"/>
      <c r="CI406" s="76"/>
      <c r="CJ406" s="76"/>
      <c r="CK406" s="76"/>
      <c r="CL406" s="76"/>
      <c r="CM406" s="76"/>
      <c r="CN406" s="76"/>
      <c r="CO406" s="76"/>
      <c r="CP406" s="76"/>
      <c r="CQ406" s="76"/>
      <c r="CR406" s="76"/>
      <c r="CS406" s="76"/>
      <c r="CT406" s="76"/>
      <c r="CU406" s="76"/>
      <c r="CV406" s="76"/>
      <c r="CW406" s="76"/>
      <c r="CX406" s="76"/>
      <c r="CY406" s="76"/>
      <c r="CZ406" s="76"/>
      <c r="DA406" s="76"/>
      <c r="DB406" s="76"/>
      <c r="DC406" s="76"/>
      <c r="DD406" s="76"/>
      <c r="DE406" s="76"/>
      <c r="DF406" s="76"/>
      <c r="DG406" s="76"/>
      <c r="DH406" s="76"/>
      <c r="DI406" s="76"/>
      <c r="DJ406" s="76"/>
      <c r="DK406" s="76"/>
      <c r="DL406" s="76"/>
      <c r="DM406" s="76"/>
      <c r="DN406" s="76"/>
      <c r="DO406" s="77"/>
      <c r="DP406" s="77"/>
      <c r="DQ406" s="77"/>
      <c r="DR406" s="77"/>
      <c r="DS406" s="77"/>
      <c r="DT406" s="77"/>
      <c r="DU406" s="77"/>
      <c r="DV406" s="77"/>
      <c r="DW406" s="77"/>
      <c r="DX406" s="76"/>
      <c r="DY406" s="137"/>
      <c r="DZ406" s="76"/>
      <c r="EA406" s="137"/>
      <c r="EB406" s="76"/>
      <c r="EC406" s="137"/>
      <c r="ED406" s="76"/>
      <c r="EE406" s="137"/>
      <c r="EF406" s="76"/>
    </row>
    <row r="407" spans="2:136" x14ac:dyDescent="0.2">
      <c r="B407" s="76"/>
      <c r="T407" s="76"/>
      <c r="U407" s="76"/>
      <c r="V407" s="76"/>
      <c r="W407" s="76"/>
      <c r="X407" s="76"/>
      <c r="Y407" s="76"/>
      <c r="Z407" s="76"/>
      <c r="AA407" s="76"/>
      <c r="AB407" s="76"/>
      <c r="AC407" s="76"/>
      <c r="AD407" s="76"/>
      <c r="AE407" s="76"/>
      <c r="AF407" s="76"/>
      <c r="AG407" s="76"/>
      <c r="AH407" s="76"/>
      <c r="AI407" s="76"/>
      <c r="AJ407" s="76"/>
      <c r="AK407" s="76"/>
      <c r="AL407" s="76"/>
      <c r="AM407" s="76"/>
      <c r="AN407" s="76"/>
      <c r="AO407" s="76"/>
      <c r="AP407" s="76"/>
      <c r="AQ407" s="76"/>
      <c r="AR407" s="76"/>
      <c r="AS407" s="76"/>
      <c r="AT407" s="76"/>
      <c r="AU407" s="76"/>
      <c r="AV407" s="76"/>
      <c r="AW407" s="76"/>
      <c r="AX407" s="76"/>
      <c r="AY407" s="76"/>
      <c r="AZ407" s="76"/>
      <c r="BA407" s="76"/>
      <c r="BB407" s="76"/>
      <c r="BC407" s="76"/>
      <c r="BD407" s="76"/>
      <c r="BE407" s="76"/>
      <c r="BF407" s="76"/>
      <c r="BG407" s="76"/>
      <c r="BH407" s="76"/>
      <c r="BI407" s="76"/>
      <c r="BJ407" s="76"/>
      <c r="BK407" s="76"/>
      <c r="BL407" s="76"/>
      <c r="BM407" s="76"/>
      <c r="BN407" s="76"/>
      <c r="BO407" s="76"/>
      <c r="BP407" s="76"/>
      <c r="BQ407" s="76"/>
      <c r="BR407" s="76"/>
      <c r="BS407" s="76"/>
      <c r="BU407" s="76"/>
      <c r="BW407" s="76"/>
      <c r="BX407" s="76"/>
      <c r="BY407" s="76"/>
      <c r="BZ407" s="76"/>
      <c r="CA407" s="76"/>
      <c r="CB407" s="76"/>
      <c r="CC407" s="76"/>
      <c r="CD407" s="76"/>
      <c r="CE407" s="76"/>
      <c r="CF407" s="76"/>
      <c r="CG407" s="76"/>
      <c r="CH407" s="76"/>
      <c r="CI407" s="76"/>
      <c r="CJ407" s="76"/>
      <c r="CK407" s="76"/>
      <c r="CL407" s="76"/>
      <c r="CM407" s="76"/>
      <c r="CN407" s="76"/>
      <c r="CO407" s="76"/>
      <c r="CP407" s="76"/>
      <c r="CQ407" s="76"/>
      <c r="CR407" s="76"/>
      <c r="CS407" s="76"/>
      <c r="CT407" s="76"/>
      <c r="CU407" s="76"/>
      <c r="CV407" s="76"/>
      <c r="CW407" s="76"/>
      <c r="CX407" s="76"/>
      <c r="CY407" s="76"/>
      <c r="CZ407" s="76"/>
      <c r="DA407" s="76"/>
      <c r="DB407" s="76"/>
      <c r="DC407" s="76"/>
      <c r="DD407" s="76"/>
      <c r="DE407" s="76"/>
      <c r="DF407" s="76"/>
      <c r="DG407" s="76"/>
      <c r="DH407" s="76"/>
      <c r="DI407" s="76"/>
      <c r="DJ407" s="76"/>
      <c r="DK407" s="76"/>
      <c r="DL407" s="76"/>
      <c r="DM407" s="76"/>
      <c r="DN407" s="76"/>
      <c r="DO407" s="77"/>
      <c r="DP407" s="77"/>
      <c r="DQ407" s="77"/>
      <c r="DR407" s="77"/>
      <c r="DS407" s="77"/>
      <c r="DT407" s="77"/>
      <c r="DU407" s="77"/>
      <c r="DV407" s="77"/>
      <c r="DW407" s="77"/>
      <c r="DX407" s="76"/>
      <c r="DY407" s="137"/>
      <c r="DZ407" s="76"/>
      <c r="EA407" s="137"/>
      <c r="EB407" s="76"/>
      <c r="EC407" s="137"/>
      <c r="ED407" s="76"/>
      <c r="EE407" s="137"/>
      <c r="EF407" s="76"/>
    </row>
    <row r="408" spans="2:136" x14ac:dyDescent="0.2">
      <c r="B408" s="76"/>
      <c r="T408" s="76"/>
      <c r="U408" s="76"/>
      <c r="V408" s="76"/>
      <c r="W408" s="76"/>
      <c r="X408" s="76"/>
      <c r="Y408" s="76"/>
      <c r="Z408" s="76"/>
      <c r="AA408" s="76"/>
      <c r="AB408" s="76"/>
      <c r="AC408" s="76"/>
      <c r="AD408" s="76"/>
      <c r="AE408" s="76"/>
      <c r="AF408" s="76"/>
      <c r="AG408" s="76"/>
      <c r="AH408" s="76"/>
      <c r="AI408" s="76"/>
      <c r="AJ408" s="76"/>
      <c r="AK408" s="76"/>
      <c r="AL408" s="76"/>
      <c r="AM408" s="76"/>
      <c r="AN408" s="76"/>
      <c r="AO408" s="76"/>
      <c r="AP408" s="76"/>
      <c r="AQ408" s="76"/>
      <c r="AR408" s="76"/>
      <c r="AS408" s="76"/>
      <c r="AT408" s="76"/>
      <c r="AU408" s="76"/>
      <c r="AV408" s="76"/>
      <c r="AW408" s="76"/>
      <c r="AX408" s="76"/>
      <c r="AY408" s="76"/>
      <c r="AZ408" s="76"/>
      <c r="BA408" s="76"/>
      <c r="BB408" s="76"/>
      <c r="BC408" s="76"/>
      <c r="BD408" s="76"/>
      <c r="BE408" s="76"/>
      <c r="BF408" s="76"/>
      <c r="BG408" s="76"/>
      <c r="BH408" s="76"/>
      <c r="BI408" s="76"/>
      <c r="BJ408" s="76"/>
      <c r="BK408" s="76"/>
      <c r="BL408" s="76"/>
      <c r="BM408" s="76"/>
      <c r="BN408" s="76"/>
      <c r="BO408" s="76"/>
      <c r="BP408" s="76"/>
      <c r="BQ408" s="76"/>
      <c r="BR408" s="76"/>
      <c r="BS408" s="76"/>
      <c r="BU408" s="76"/>
      <c r="BW408" s="76"/>
      <c r="BX408" s="76"/>
      <c r="BY408" s="76"/>
      <c r="BZ408" s="76"/>
      <c r="CA408" s="76"/>
      <c r="CB408" s="76"/>
      <c r="CC408" s="76"/>
      <c r="CD408" s="76"/>
      <c r="CE408" s="76"/>
      <c r="CF408" s="76"/>
      <c r="CG408" s="76"/>
      <c r="CH408" s="76"/>
      <c r="CI408" s="76"/>
      <c r="CJ408" s="76"/>
      <c r="CK408" s="76"/>
      <c r="CL408" s="76"/>
      <c r="CM408" s="76"/>
      <c r="CN408" s="76"/>
      <c r="CO408" s="76"/>
      <c r="CP408" s="76"/>
      <c r="CQ408" s="76"/>
      <c r="CR408" s="76"/>
      <c r="CS408" s="76"/>
      <c r="CT408" s="76"/>
      <c r="CU408" s="76"/>
      <c r="CV408" s="76"/>
      <c r="CW408" s="76"/>
      <c r="CX408" s="76"/>
      <c r="CY408" s="76"/>
      <c r="CZ408" s="76"/>
      <c r="DA408" s="76"/>
      <c r="DB408" s="76"/>
      <c r="DC408" s="76"/>
      <c r="DD408" s="76"/>
      <c r="DE408" s="76"/>
      <c r="DF408" s="76"/>
      <c r="DG408" s="76"/>
      <c r="DH408" s="76"/>
      <c r="DI408" s="76"/>
      <c r="DJ408" s="76"/>
      <c r="DK408" s="76"/>
      <c r="DL408" s="76"/>
      <c r="DM408" s="76"/>
      <c r="DN408" s="76"/>
      <c r="DO408" s="77"/>
      <c r="DP408" s="77"/>
      <c r="DQ408" s="77"/>
      <c r="DR408" s="77"/>
      <c r="DS408" s="77"/>
      <c r="DT408" s="77"/>
      <c r="DU408" s="77"/>
      <c r="DV408" s="77"/>
      <c r="DW408" s="77"/>
      <c r="DX408" s="76"/>
      <c r="DY408" s="137"/>
      <c r="DZ408" s="76"/>
      <c r="EA408" s="137"/>
      <c r="EB408" s="76"/>
      <c r="EC408" s="137"/>
      <c r="ED408" s="76"/>
      <c r="EE408" s="137"/>
      <c r="EF408" s="76"/>
    </row>
    <row r="409" spans="2:136" x14ac:dyDescent="0.2">
      <c r="B409" s="76"/>
      <c r="T409" s="76"/>
      <c r="U409" s="76"/>
      <c r="V409" s="76"/>
      <c r="W409" s="76"/>
      <c r="X409" s="76"/>
      <c r="Y409" s="76"/>
      <c r="Z409" s="76"/>
      <c r="AA409" s="76"/>
      <c r="AB409" s="76"/>
      <c r="AC409" s="76"/>
      <c r="AD409" s="76"/>
      <c r="AE409" s="76"/>
      <c r="AF409" s="76"/>
      <c r="AG409" s="76"/>
      <c r="AH409" s="76"/>
      <c r="AI409" s="76"/>
      <c r="AJ409" s="76"/>
      <c r="AK409" s="76"/>
      <c r="AL409" s="76"/>
      <c r="AM409" s="76"/>
      <c r="AN409" s="76"/>
      <c r="AO409" s="76"/>
      <c r="AP409" s="76"/>
      <c r="AQ409" s="76"/>
      <c r="AR409" s="76"/>
      <c r="AS409" s="76"/>
      <c r="AT409" s="76"/>
      <c r="AU409" s="76"/>
      <c r="AV409" s="76"/>
      <c r="AW409" s="76"/>
      <c r="AX409" s="76"/>
      <c r="AY409" s="76"/>
      <c r="AZ409" s="76"/>
      <c r="BA409" s="76"/>
      <c r="BB409" s="76"/>
      <c r="BC409" s="76"/>
      <c r="BD409" s="76"/>
      <c r="BE409" s="76"/>
      <c r="BF409" s="76"/>
      <c r="BG409" s="76"/>
      <c r="BH409" s="76"/>
      <c r="BI409" s="76"/>
      <c r="BJ409" s="76"/>
      <c r="BK409" s="76"/>
      <c r="BL409" s="76"/>
      <c r="BM409" s="76"/>
      <c r="BN409" s="76"/>
      <c r="BO409" s="76"/>
      <c r="BP409" s="76"/>
      <c r="BQ409" s="76"/>
      <c r="BR409" s="76"/>
      <c r="BS409" s="76"/>
      <c r="BU409" s="76"/>
      <c r="BW409" s="76"/>
      <c r="BX409" s="76"/>
      <c r="BY409" s="76"/>
      <c r="BZ409" s="76"/>
      <c r="CA409" s="76"/>
      <c r="CB409" s="76"/>
      <c r="CC409" s="76"/>
      <c r="CD409" s="76"/>
      <c r="CE409" s="76"/>
      <c r="CF409" s="76"/>
      <c r="CG409" s="76"/>
      <c r="CH409" s="76"/>
      <c r="CI409" s="76"/>
      <c r="CJ409" s="76"/>
      <c r="CK409" s="76"/>
      <c r="CL409" s="76"/>
      <c r="CM409" s="76"/>
      <c r="CN409" s="76"/>
      <c r="CO409" s="76"/>
      <c r="CP409" s="76"/>
      <c r="CQ409" s="76"/>
      <c r="CR409" s="76"/>
      <c r="CS409" s="76"/>
      <c r="CT409" s="76"/>
      <c r="CU409" s="76"/>
      <c r="CV409" s="76"/>
      <c r="CW409" s="76"/>
      <c r="CX409" s="76"/>
      <c r="CY409" s="76"/>
      <c r="CZ409" s="76"/>
      <c r="DA409" s="76"/>
      <c r="DB409" s="76"/>
      <c r="DC409" s="76"/>
      <c r="DD409" s="76"/>
      <c r="DE409" s="76"/>
      <c r="DF409" s="76"/>
      <c r="DG409" s="76"/>
      <c r="DH409" s="76"/>
      <c r="DI409" s="76"/>
      <c r="DJ409" s="76"/>
      <c r="DK409" s="76"/>
      <c r="DL409" s="76"/>
      <c r="DM409" s="76"/>
      <c r="DN409" s="76"/>
      <c r="DO409" s="77"/>
      <c r="DP409" s="77"/>
      <c r="DQ409" s="77"/>
      <c r="DR409" s="77"/>
      <c r="DS409" s="77"/>
      <c r="DT409" s="77"/>
      <c r="DU409" s="77"/>
      <c r="DV409" s="77"/>
      <c r="DW409" s="77"/>
      <c r="DX409" s="76"/>
      <c r="DY409" s="137"/>
      <c r="DZ409" s="76"/>
      <c r="EA409" s="137"/>
      <c r="EB409" s="76"/>
      <c r="EC409" s="137"/>
      <c r="ED409" s="76"/>
      <c r="EE409" s="137"/>
      <c r="EF409" s="76"/>
    </row>
    <row r="410" spans="2:136" x14ac:dyDescent="0.2">
      <c r="B410" s="76"/>
      <c r="T410" s="76"/>
      <c r="U410" s="76"/>
      <c r="V410" s="76"/>
      <c r="W410" s="76"/>
      <c r="X410" s="76"/>
      <c r="Y410" s="76"/>
      <c r="Z410" s="76"/>
      <c r="AA410" s="76"/>
      <c r="AB410" s="76"/>
      <c r="AC410" s="76"/>
      <c r="AD410" s="76"/>
      <c r="AE410" s="76"/>
      <c r="AF410" s="76"/>
      <c r="AG410" s="76"/>
      <c r="AH410" s="76"/>
      <c r="AI410" s="76"/>
      <c r="AJ410" s="76"/>
      <c r="AK410" s="76"/>
      <c r="AL410" s="76"/>
      <c r="AM410" s="76"/>
      <c r="AN410" s="76"/>
      <c r="AO410" s="76"/>
      <c r="AP410" s="76"/>
      <c r="AQ410" s="76"/>
      <c r="AR410" s="76"/>
      <c r="AS410" s="76"/>
      <c r="AT410" s="76"/>
      <c r="AU410" s="76"/>
      <c r="AV410" s="76"/>
      <c r="AW410" s="76"/>
      <c r="AX410" s="76"/>
      <c r="AY410" s="76"/>
      <c r="AZ410" s="76"/>
      <c r="BA410" s="76"/>
      <c r="BB410" s="76"/>
      <c r="BC410" s="76"/>
      <c r="BD410" s="76"/>
      <c r="BE410" s="76"/>
      <c r="BF410" s="76"/>
      <c r="BG410" s="76"/>
      <c r="BH410" s="76"/>
      <c r="BI410" s="76"/>
      <c r="BJ410" s="76"/>
      <c r="BK410" s="76"/>
      <c r="BL410" s="76"/>
      <c r="BM410" s="76"/>
      <c r="BN410" s="76"/>
      <c r="BO410" s="76"/>
      <c r="BP410" s="76"/>
      <c r="BQ410" s="76"/>
      <c r="BR410" s="76"/>
      <c r="BS410" s="76"/>
      <c r="BU410" s="76"/>
      <c r="BW410" s="76"/>
      <c r="BX410" s="76"/>
      <c r="BY410" s="76"/>
      <c r="BZ410" s="76"/>
      <c r="CA410" s="76"/>
      <c r="CB410" s="76"/>
      <c r="CC410" s="76"/>
      <c r="CD410" s="76"/>
      <c r="CE410" s="76"/>
      <c r="CF410" s="76"/>
      <c r="CG410" s="76"/>
      <c r="CH410" s="76"/>
      <c r="CI410" s="76"/>
      <c r="CJ410" s="76"/>
      <c r="CK410" s="76"/>
      <c r="CL410" s="76"/>
      <c r="CM410" s="76"/>
      <c r="CN410" s="76"/>
      <c r="CO410" s="76"/>
      <c r="CP410" s="76"/>
      <c r="CQ410" s="76"/>
      <c r="CR410" s="76"/>
      <c r="CS410" s="76"/>
      <c r="CT410" s="76"/>
      <c r="CU410" s="76"/>
      <c r="CV410" s="76"/>
      <c r="CW410" s="76"/>
      <c r="CX410" s="76"/>
      <c r="CY410" s="76"/>
      <c r="CZ410" s="76"/>
      <c r="DA410" s="76"/>
      <c r="DB410" s="76"/>
      <c r="DC410" s="76"/>
      <c r="DD410" s="76"/>
      <c r="DE410" s="76"/>
      <c r="DF410" s="76"/>
      <c r="DG410" s="76"/>
      <c r="DH410" s="76"/>
      <c r="DI410" s="76"/>
      <c r="DJ410" s="76"/>
      <c r="DK410" s="76"/>
      <c r="DL410" s="76"/>
      <c r="DM410" s="76"/>
      <c r="DN410" s="76"/>
      <c r="DO410" s="77"/>
      <c r="DP410" s="77"/>
      <c r="DQ410" s="77"/>
      <c r="DR410" s="77"/>
      <c r="DS410" s="77"/>
      <c r="DT410" s="77"/>
      <c r="DU410" s="77"/>
      <c r="DV410" s="77"/>
      <c r="DW410" s="77"/>
      <c r="DX410" s="76"/>
      <c r="DY410" s="137"/>
      <c r="DZ410" s="76"/>
      <c r="EA410" s="137"/>
      <c r="EB410" s="76"/>
      <c r="EC410" s="137"/>
      <c r="ED410" s="76"/>
      <c r="EE410" s="137"/>
      <c r="EF410" s="76"/>
    </row>
    <row r="411" spans="2:136" x14ac:dyDescent="0.2">
      <c r="B411" s="76"/>
      <c r="T411" s="76"/>
      <c r="U411" s="76"/>
      <c r="V411" s="76"/>
      <c r="W411" s="76"/>
      <c r="X411" s="76"/>
      <c r="Y411" s="76"/>
      <c r="Z411" s="76"/>
      <c r="AA411" s="76"/>
      <c r="AB411" s="76"/>
      <c r="AC411" s="76"/>
      <c r="AD411" s="76"/>
      <c r="AE411" s="76"/>
      <c r="AF411" s="76"/>
      <c r="AG411" s="76"/>
      <c r="AH411" s="76"/>
      <c r="AI411" s="76"/>
      <c r="AJ411" s="76"/>
      <c r="AK411" s="76"/>
      <c r="AL411" s="76"/>
      <c r="AM411" s="76"/>
      <c r="AN411" s="76"/>
      <c r="AO411" s="76"/>
      <c r="AP411" s="76"/>
      <c r="AQ411" s="76"/>
      <c r="AR411" s="76"/>
      <c r="AS411" s="76"/>
      <c r="AT411" s="76"/>
      <c r="AU411" s="76"/>
      <c r="AV411" s="76"/>
      <c r="AW411" s="76"/>
      <c r="AX411" s="76"/>
      <c r="AY411" s="76"/>
      <c r="AZ411" s="76"/>
      <c r="BA411" s="76"/>
      <c r="BB411" s="76"/>
      <c r="BC411" s="76"/>
      <c r="BD411" s="76"/>
      <c r="BE411" s="76"/>
      <c r="BF411" s="76"/>
      <c r="BG411" s="76"/>
      <c r="BH411" s="76"/>
      <c r="BI411" s="76"/>
      <c r="BJ411" s="76"/>
      <c r="BK411" s="76"/>
      <c r="BL411" s="76"/>
      <c r="BM411" s="76"/>
      <c r="BN411" s="76"/>
      <c r="BO411" s="76"/>
      <c r="BP411" s="76"/>
      <c r="BQ411" s="76"/>
      <c r="BR411" s="76"/>
      <c r="BS411" s="76"/>
      <c r="BU411" s="76"/>
      <c r="BW411" s="76"/>
      <c r="BX411" s="76"/>
      <c r="BY411" s="76"/>
      <c r="BZ411" s="76"/>
      <c r="CA411" s="76"/>
      <c r="CB411" s="76"/>
      <c r="CC411" s="76"/>
      <c r="CD411" s="76"/>
      <c r="CE411" s="76"/>
      <c r="CF411" s="76"/>
      <c r="CG411" s="76"/>
      <c r="CH411" s="76"/>
      <c r="CI411" s="76"/>
      <c r="CJ411" s="76"/>
      <c r="CK411" s="76"/>
      <c r="CL411" s="76"/>
      <c r="CM411" s="76"/>
      <c r="CN411" s="76"/>
      <c r="CO411" s="76"/>
      <c r="CP411" s="76"/>
      <c r="CQ411" s="76"/>
      <c r="CR411" s="76"/>
      <c r="CS411" s="76"/>
      <c r="CT411" s="76"/>
      <c r="CU411" s="76"/>
      <c r="CV411" s="76"/>
      <c r="CW411" s="76"/>
      <c r="CX411" s="76"/>
      <c r="CY411" s="76"/>
      <c r="CZ411" s="76"/>
      <c r="DA411" s="76"/>
      <c r="DB411" s="76"/>
      <c r="DC411" s="76"/>
      <c r="DD411" s="76"/>
      <c r="DE411" s="76"/>
      <c r="DF411" s="76"/>
      <c r="DG411" s="76"/>
      <c r="DH411" s="76"/>
      <c r="DI411" s="76"/>
      <c r="DJ411" s="76"/>
      <c r="DK411" s="76"/>
      <c r="DL411" s="76"/>
      <c r="DM411" s="76"/>
      <c r="DN411" s="76"/>
      <c r="DO411" s="77"/>
      <c r="DP411" s="77"/>
      <c r="DQ411" s="77"/>
      <c r="DR411" s="77"/>
      <c r="DS411" s="77"/>
      <c r="DT411" s="77"/>
      <c r="DU411" s="77"/>
      <c r="DV411" s="77"/>
      <c r="DW411" s="77"/>
      <c r="DX411" s="76"/>
      <c r="DY411" s="137"/>
      <c r="DZ411" s="76"/>
      <c r="EA411" s="137"/>
      <c r="EB411" s="76"/>
      <c r="EC411" s="137"/>
      <c r="ED411" s="76"/>
      <c r="EE411" s="137"/>
      <c r="EF411" s="76"/>
    </row>
    <row r="412" spans="2:136" x14ac:dyDescent="0.2">
      <c r="B412" s="76"/>
      <c r="T412" s="76"/>
      <c r="U412" s="76"/>
      <c r="V412" s="76"/>
      <c r="W412" s="76"/>
      <c r="X412" s="76"/>
      <c r="Y412" s="76"/>
      <c r="Z412" s="76"/>
      <c r="AA412" s="76"/>
      <c r="AB412" s="76"/>
      <c r="AC412" s="76"/>
      <c r="AD412" s="76"/>
      <c r="AE412" s="76"/>
      <c r="AF412" s="76"/>
      <c r="AG412" s="76"/>
      <c r="AH412" s="76"/>
      <c r="AI412" s="76"/>
      <c r="AJ412" s="76"/>
      <c r="AK412" s="76"/>
      <c r="AL412" s="76"/>
      <c r="AM412" s="76"/>
      <c r="AN412" s="76"/>
      <c r="AO412" s="76"/>
      <c r="AP412" s="76"/>
      <c r="AQ412" s="76"/>
      <c r="AR412" s="76"/>
      <c r="AS412" s="76"/>
      <c r="AT412" s="76"/>
      <c r="AU412" s="76"/>
      <c r="AV412" s="76"/>
      <c r="AW412" s="76"/>
      <c r="AX412" s="76"/>
      <c r="AY412" s="76"/>
      <c r="AZ412" s="76"/>
      <c r="BA412" s="76"/>
      <c r="BB412" s="76"/>
      <c r="BC412" s="76"/>
      <c r="BD412" s="76"/>
      <c r="BE412" s="76"/>
      <c r="BF412" s="76"/>
      <c r="BG412" s="76"/>
      <c r="BH412" s="76"/>
      <c r="BI412" s="76"/>
      <c r="BJ412" s="76"/>
      <c r="BK412" s="76"/>
      <c r="BL412" s="76"/>
      <c r="BM412" s="76"/>
      <c r="BN412" s="76"/>
      <c r="BO412" s="76"/>
      <c r="BP412" s="76"/>
      <c r="BQ412" s="76"/>
      <c r="BR412" s="76"/>
      <c r="BS412" s="76"/>
      <c r="BU412" s="76"/>
      <c r="BW412" s="76"/>
      <c r="BX412" s="76"/>
      <c r="BY412" s="76"/>
      <c r="BZ412" s="76"/>
      <c r="CA412" s="76"/>
      <c r="CB412" s="76"/>
      <c r="CC412" s="76"/>
      <c r="CD412" s="76"/>
      <c r="CE412" s="76"/>
      <c r="CF412" s="76"/>
      <c r="CG412" s="76"/>
      <c r="CH412" s="76"/>
      <c r="CI412" s="76"/>
      <c r="CJ412" s="76"/>
      <c r="CK412" s="76"/>
      <c r="CL412" s="76"/>
      <c r="CM412" s="76"/>
      <c r="CN412" s="76"/>
      <c r="CO412" s="76"/>
      <c r="CP412" s="76"/>
      <c r="CQ412" s="76"/>
      <c r="CR412" s="76"/>
      <c r="CS412" s="76"/>
      <c r="CT412" s="76"/>
      <c r="CU412" s="76"/>
      <c r="CV412" s="76"/>
      <c r="CW412" s="76"/>
      <c r="CX412" s="76"/>
      <c r="CY412" s="76"/>
      <c r="CZ412" s="76"/>
      <c r="DA412" s="76"/>
      <c r="DB412" s="76"/>
      <c r="DC412" s="76"/>
      <c r="DD412" s="76"/>
      <c r="DE412" s="76"/>
      <c r="DF412" s="76"/>
      <c r="DG412" s="76"/>
      <c r="DH412" s="76"/>
      <c r="DI412" s="76"/>
      <c r="DJ412" s="76"/>
      <c r="DK412" s="76"/>
      <c r="DL412" s="76"/>
      <c r="DM412" s="76"/>
      <c r="DN412" s="76"/>
      <c r="DO412" s="77"/>
      <c r="DP412" s="77"/>
      <c r="DQ412" s="77"/>
      <c r="DR412" s="77"/>
      <c r="DS412" s="77"/>
      <c r="DT412" s="77"/>
      <c r="DU412" s="77"/>
      <c r="DV412" s="77"/>
      <c r="DW412" s="77"/>
      <c r="DX412" s="76"/>
      <c r="DY412" s="137"/>
      <c r="DZ412" s="76"/>
      <c r="EA412" s="137"/>
      <c r="EB412" s="76"/>
      <c r="EC412" s="137"/>
      <c r="ED412" s="76"/>
      <c r="EE412" s="137"/>
      <c r="EF412" s="76"/>
    </row>
    <row r="413" spans="2:136" x14ac:dyDescent="0.2">
      <c r="B413" s="76"/>
      <c r="T413" s="76"/>
      <c r="U413" s="76"/>
      <c r="V413" s="76"/>
      <c r="W413" s="76"/>
      <c r="X413" s="76"/>
      <c r="Y413" s="76"/>
      <c r="Z413" s="76"/>
      <c r="AA413" s="76"/>
      <c r="AB413" s="76"/>
      <c r="AC413" s="76"/>
      <c r="AD413" s="76"/>
      <c r="AE413" s="76"/>
      <c r="AF413" s="76"/>
      <c r="AG413" s="76"/>
      <c r="AH413" s="76"/>
      <c r="AI413" s="76"/>
      <c r="AJ413" s="76"/>
      <c r="AK413" s="76"/>
      <c r="AL413" s="76"/>
      <c r="AM413" s="76"/>
      <c r="AN413" s="76"/>
      <c r="AO413" s="76"/>
      <c r="AP413" s="76"/>
      <c r="AQ413" s="76"/>
      <c r="AR413" s="76"/>
      <c r="AS413" s="76"/>
      <c r="AT413" s="76"/>
      <c r="AU413" s="76"/>
      <c r="AV413" s="76"/>
      <c r="AW413" s="76"/>
      <c r="AX413" s="76"/>
      <c r="AY413" s="76"/>
      <c r="AZ413" s="76"/>
      <c r="BA413" s="76"/>
      <c r="BB413" s="76"/>
      <c r="BC413" s="76"/>
      <c r="BD413" s="76"/>
      <c r="BE413" s="76"/>
      <c r="BF413" s="76"/>
      <c r="BG413" s="76"/>
      <c r="BH413" s="76"/>
      <c r="BI413" s="76"/>
      <c r="BJ413" s="76"/>
      <c r="BK413" s="76"/>
      <c r="BL413" s="76"/>
      <c r="BM413" s="76"/>
      <c r="BN413" s="76"/>
      <c r="BO413" s="76"/>
      <c r="BP413" s="76"/>
      <c r="BQ413" s="76"/>
      <c r="BR413" s="76"/>
      <c r="BS413" s="76"/>
      <c r="BU413" s="76"/>
      <c r="BW413" s="76"/>
      <c r="BX413" s="76"/>
      <c r="BY413" s="76"/>
      <c r="BZ413" s="76"/>
      <c r="CA413" s="76"/>
      <c r="CB413" s="76"/>
      <c r="CC413" s="76"/>
      <c r="CD413" s="76"/>
      <c r="CE413" s="76"/>
      <c r="CF413" s="76"/>
      <c r="CG413" s="76"/>
      <c r="CH413" s="76"/>
      <c r="CI413" s="76"/>
      <c r="CJ413" s="76"/>
      <c r="CK413" s="76"/>
      <c r="CL413" s="76"/>
      <c r="CM413" s="76"/>
      <c r="CN413" s="76"/>
      <c r="CO413" s="76"/>
      <c r="CP413" s="76"/>
      <c r="CQ413" s="76"/>
      <c r="CR413" s="76"/>
      <c r="CS413" s="76"/>
      <c r="CT413" s="76"/>
      <c r="CU413" s="76"/>
      <c r="CV413" s="76"/>
      <c r="CW413" s="76"/>
      <c r="CX413" s="76"/>
      <c r="CY413" s="76"/>
      <c r="CZ413" s="76"/>
      <c r="DA413" s="76"/>
      <c r="DB413" s="76"/>
      <c r="DC413" s="76"/>
      <c r="DD413" s="76"/>
      <c r="DE413" s="76"/>
      <c r="DF413" s="76"/>
      <c r="DG413" s="76"/>
      <c r="DH413" s="76"/>
      <c r="DI413" s="76"/>
      <c r="DJ413" s="76"/>
      <c r="DK413" s="76"/>
      <c r="DL413" s="76"/>
      <c r="DM413" s="76"/>
      <c r="DN413" s="76"/>
      <c r="DO413" s="77"/>
      <c r="DP413" s="77"/>
      <c r="DQ413" s="77"/>
      <c r="DR413" s="77"/>
      <c r="DS413" s="77"/>
      <c r="DT413" s="77"/>
      <c r="DU413" s="77"/>
      <c r="DV413" s="77"/>
      <c r="DW413" s="77"/>
      <c r="DX413" s="76"/>
      <c r="DY413" s="137"/>
      <c r="DZ413" s="76"/>
      <c r="EA413" s="137"/>
      <c r="EB413" s="76"/>
      <c r="EC413" s="137"/>
      <c r="ED413" s="76"/>
      <c r="EE413" s="137"/>
      <c r="EF413" s="76"/>
    </row>
    <row r="414" spans="2:136" x14ac:dyDescent="0.2">
      <c r="B414" s="76"/>
      <c r="T414" s="76"/>
      <c r="U414" s="76"/>
      <c r="V414" s="76"/>
      <c r="W414" s="76"/>
      <c r="X414" s="76"/>
      <c r="Y414" s="76"/>
      <c r="Z414" s="76"/>
      <c r="AA414" s="76"/>
      <c r="AB414" s="76"/>
      <c r="AC414" s="76"/>
      <c r="AD414" s="76"/>
      <c r="AE414" s="76"/>
      <c r="AF414" s="76"/>
      <c r="AG414" s="76"/>
      <c r="AH414" s="76"/>
      <c r="AI414" s="76"/>
      <c r="AJ414" s="76"/>
      <c r="AK414" s="76"/>
      <c r="AL414" s="76"/>
      <c r="AM414" s="76"/>
      <c r="AN414" s="76"/>
      <c r="AO414" s="76"/>
      <c r="AP414" s="76"/>
      <c r="AQ414" s="76"/>
      <c r="AR414" s="76"/>
      <c r="AS414" s="76"/>
      <c r="AT414" s="76"/>
      <c r="AU414" s="76"/>
      <c r="AV414" s="76"/>
      <c r="AW414" s="76"/>
      <c r="AX414" s="76"/>
      <c r="AY414" s="76"/>
      <c r="AZ414" s="76"/>
      <c r="BA414" s="76"/>
      <c r="BB414" s="76"/>
      <c r="BC414" s="76"/>
      <c r="BD414" s="76"/>
      <c r="BE414" s="76"/>
      <c r="BF414" s="76"/>
      <c r="BG414" s="76"/>
      <c r="BH414" s="76"/>
      <c r="BI414" s="76"/>
      <c r="BJ414" s="76"/>
      <c r="BK414" s="76"/>
      <c r="BL414" s="76"/>
      <c r="BM414" s="76"/>
      <c r="BN414" s="76"/>
      <c r="BO414" s="76"/>
      <c r="BP414" s="76"/>
      <c r="BQ414" s="76"/>
      <c r="BR414" s="76"/>
      <c r="BS414" s="76"/>
      <c r="BU414" s="76"/>
      <c r="BW414" s="76"/>
      <c r="BX414" s="76"/>
      <c r="BY414" s="76"/>
      <c r="BZ414" s="76"/>
      <c r="CA414" s="76"/>
      <c r="CB414" s="76"/>
      <c r="CC414" s="76"/>
      <c r="CD414" s="76"/>
      <c r="CE414" s="76"/>
      <c r="CF414" s="76"/>
      <c r="CG414" s="76"/>
      <c r="CH414" s="76"/>
      <c r="CI414" s="76"/>
      <c r="CJ414" s="76"/>
      <c r="CK414" s="76"/>
      <c r="CL414" s="76"/>
      <c r="CM414" s="76"/>
      <c r="CN414" s="76"/>
      <c r="CO414" s="76"/>
      <c r="CP414" s="76"/>
      <c r="CQ414" s="76"/>
      <c r="CR414" s="76"/>
      <c r="CS414" s="76"/>
      <c r="CT414" s="76"/>
      <c r="CU414" s="76"/>
      <c r="CV414" s="76"/>
      <c r="CW414" s="76"/>
      <c r="CX414" s="76"/>
      <c r="CY414" s="76"/>
      <c r="CZ414" s="76"/>
      <c r="DA414" s="76"/>
      <c r="DB414" s="76"/>
      <c r="DC414" s="76"/>
      <c r="DD414" s="76"/>
      <c r="DE414" s="76"/>
      <c r="DF414" s="76"/>
      <c r="DG414" s="76"/>
      <c r="DH414" s="76"/>
      <c r="DI414" s="76"/>
      <c r="DJ414" s="76"/>
      <c r="DK414" s="76"/>
      <c r="DL414" s="76"/>
      <c r="DM414" s="76"/>
      <c r="DN414" s="76"/>
      <c r="DO414" s="77"/>
      <c r="DP414" s="77"/>
      <c r="DQ414" s="77"/>
      <c r="DR414" s="77"/>
      <c r="DS414" s="77"/>
      <c r="DT414" s="77"/>
      <c r="DU414" s="77"/>
      <c r="DV414" s="77"/>
      <c r="DW414" s="77"/>
      <c r="DX414" s="76"/>
      <c r="DY414" s="137"/>
      <c r="DZ414" s="76"/>
      <c r="EA414" s="137"/>
      <c r="EB414" s="76"/>
      <c r="EC414" s="137"/>
      <c r="ED414" s="76"/>
      <c r="EE414" s="137"/>
      <c r="EF414" s="76"/>
    </row>
    <row r="415" spans="2:136" x14ac:dyDescent="0.2">
      <c r="B415" s="76"/>
      <c r="T415" s="76"/>
      <c r="U415" s="76"/>
      <c r="V415" s="76"/>
      <c r="W415" s="76"/>
      <c r="X415" s="76"/>
      <c r="Y415" s="76"/>
      <c r="Z415" s="76"/>
      <c r="AA415" s="76"/>
      <c r="AB415" s="76"/>
      <c r="AC415" s="76"/>
      <c r="AD415" s="76"/>
      <c r="AE415" s="76"/>
      <c r="AF415" s="76"/>
      <c r="AG415" s="76"/>
      <c r="AH415" s="76"/>
      <c r="AI415" s="76"/>
      <c r="AJ415" s="76"/>
      <c r="AK415" s="76"/>
      <c r="AL415" s="76"/>
      <c r="AM415" s="76"/>
      <c r="AN415" s="76"/>
      <c r="AO415" s="76"/>
      <c r="AP415" s="76"/>
      <c r="AQ415" s="76"/>
      <c r="AR415" s="76"/>
      <c r="AS415" s="76"/>
      <c r="AT415" s="76"/>
      <c r="AU415" s="76"/>
      <c r="AV415" s="76"/>
      <c r="AW415" s="76"/>
      <c r="AX415" s="76"/>
      <c r="AY415" s="76"/>
      <c r="AZ415" s="76"/>
      <c r="BA415" s="76"/>
      <c r="BB415" s="76"/>
      <c r="BC415" s="76"/>
      <c r="BD415" s="76"/>
      <c r="BE415" s="76"/>
      <c r="BF415" s="76"/>
      <c r="BG415" s="76"/>
      <c r="BH415" s="76"/>
      <c r="BI415" s="76"/>
      <c r="BJ415" s="76"/>
      <c r="BK415" s="76"/>
      <c r="BL415" s="76"/>
      <c r="BM415" s="76"/>
      <c r="BN415" s="76"/>
      <c r="BO415" s="76"/>
      <c r="BP415" s="76"/>
      <c r="BQ415" s="76"/>
      <c r="BR415" s="76"/>
      <c r="BS415" s="76"/>
      <c r="BU415" s="76"/>
      <c r="BW415" s="76"/>
      <c r="BX415" s="76"/>
      <c r="BY415" s="76"/>
      <c r="BZ415" s="76"/>
      <c r="CA415" s="76"/>
      <c r="CB415" s="76"/>
      <c r="CC415" s="76"/>
      <c r="CD415" s="76"/>
      <c r="CE415" s="76"/>
      <c r="CF415" s="76"/>
      <c r="CG415" s="76"/>
      <c r="CH415" s="76"/>
      <c r="CI415" s="76"/>
      <c r="CJ415" s="76"/>
      <c r="CK415" s="76"/>
      <c r="CL415" s="76"/>
      <c r="CM415" s="76"/>
      <c r="CN415" s="76"/>
      <c r="CO415" s="76"/>
      <c r="CP415" s="76"/>
      <c r="CQ415" s="76"/>
      <c r="CR415" s="76"/>
      <c r="CS415" s="76"/>
      <c r="CT415" s="76"/>
      <c r="CU415" s="76"/>
      <c r="CV415" s="76"/>
      <c r="CW415" s="76"/>
      <c r="CX415" s="76"/>
      <c r="CY415" s="76"/>
      <c r="CZ415" s="76"/>
      <c r="DA415" s="76"/>
      <c r="DB415" s="76"/>
      <c r="DC415" s="76"/>
      <c r="DD415" s="76"/>
      <c r="DE415" s="76"/>
      <c r="DF415" s="76"/>
      <c r="DG415" s="76"/>
      <c r="DH415" s="76"/>
      <c r="DI415" s="76"/>
      <c r="DJ415" s="76"/>
      <c r="DK415" s="76"/>
      <c r="DL415" s="76"/>
      <c r="DM415" s="76"/>
      <c r="DN415" s="76"/>
      <c r="DO415" s="77"/>
      <c r="DP415" s="77"/>
      <c r="DQ415" s="77"/>
      <c r="DR415" s="77"/>
      <c r="DS415" s="77"/>
      <c r="DT415" s="77"/>
      <c r="DU415" s="77"/>
      <c r="DV415" s="77"/>
      <c r="DW415" s="77"/>
      <c r="DX415" s="76"/>
      <c r="DY415" s="137"/>
      <c r="DZ415" s="76"/>
      <c r="EA415" s="137"/>
      <c r="EB415" s="76"/>
      <c r="EC415" s="137"/>
      <c r="ED415" s="76"/>
      <c r="EE415" s="137"/>
      <c r="EF415" s="76"/>
    </row>
    <row r="416" spans="2:136" x14ac:dyDescent="0.2">
      <c r="B416" s="76"/>
      <c r="T416" s="76"/>
      <c r="U416" s="76"/>
      <c r="V416" s="76"/>
      <c r="W416" s="76"/>
      <c r="X416" s="76"/>
      <c r="Y416" s="76"/>
      <c r="Z416" s="76"/>
      <c r="AA416" s="76"/>
      <c r="AB416" s="76"/>
      <c r="AC416" s="76"/>
      <c r="AD416" s="76"/>
      <c r="AE416" s="76"/>
      <c r="AF416" s="76"/>
      <c r="AG416" s="76"/>
      <c r="AH416" s="76"/>
      <c r="AI416" s="76"/>
      <c r="AJ416" s="76"/>
      <c r="AK416" s="76"/>
      <c r="AL416" s="76"/>
      <c r="AM416" s="76"/>
      <c r="AN416" s="76"/>
      <c r="AO416" s="76"/>
      <c r="AP416" s="76"/>
      <c r="AQ416" s="76"/>
      <c r="AR416" s="76"/>
      <c r="AS416" s="76"/>
      <c r="AT416" s="76"/>
      <c r="AU416" s="76"/>
      <c r="AV416" s="76"/>
      <c r="AW416" s="76"/>
      <c r="AX416" s="76"/>
      <c r="AY416" s="76"/>
      <c r="AZ416" s="76"/>
      <c r="BA416" s="76"/>
      <c r="BB416" s="76"/>
      <c r="BC416" s="76"/>
      <c r="BD416" s="76"/>
      <c r="BE416" s="76"/>
      <c r="BF416" s="76"/>
      <c r="BG416" s="76"/>
      <c r="BH416" s="76"/>
      <c r="BI416" s="76"/>
      <c r="BJ416" s="76"/>
      <c r="BK416" s="76"/>
      <c r="BL416" s="76"/>
      <c r="BM416" s="76"/>
      <c r="BN416" s="76"/>
      <c r="BO416" s="76"/>
      <c r="BP416" s="76"/>
      <c r="BQ416" s="76"/>
      <c r="BR416" s="76"/>
      <c r="BS416" s="76"/>
      <c r="BU416" s="76"/>
      <c r="BW416" s="76"/>
      <c r="BX416" s="76"/>
      <c r="BY416" s="76"/>
      <c r="BZ416" s="76"/>
      <c r="CA416" s="76"/>
      <c r="CB416" s="76"/>
      <c r="CC416" s="76"/>
      <c r="CD416" s="76"/>
      <c r="CE416" s="76"/>
      <c r="CF416" s="76"/>
      <c r="CG416" s="76"/>
      <c r="CH416" s="76"/>
      <c r="CI416" s="76"/>
      <c r="CJ416" s="76"/>
      <c r="CK416" s="76"/>
      <c r="CL416" s="76"/>
      <c r="CM416" s="76"/>
      <c r="CN416" s="76"/>
      <c r="CO416" s="76"/>
      <c r="CP416" s="76"/>
      <c r="CQ416" s="76"/>
      <c r="CR416" s="76"/>
      <c r="CS416" s="76"/>
      <c r="CT416" s="76"/>
      <c r="CU416" s="76"/>
      <c r="CV416" s="76"/>
      <c r="CW416" s="76"/>
      <c r="CX416" s="76"/>
      <c r="CY416" s="76"/>
      <c r="CZ416" s="76"/>
      <c r="DA416" s="76"/>
      <c r="DB416" s="76"/>
      <c r="DC416" s="76"/>
      <c r="DD416" s="76"/>
      <c r="DE416" s="76"/>
      <c r="DF416" s="76"/>
      <c r="DG416" s="76"/>
      <c r="DH416" s="76"/>
      <c r="DI416" s="76"/>
      <c r="DJ416" s="76"/>
      <c r="DK416" s="76"/>
      <c r="DL416" s="76"/>
      <c r="DM416" s="76"/>
      <c r="DN416" s="76"/>
      <c r="DO416" s="77"/>
      <c r="DP416" s="77"/>
      <c r="DQ416" s="77"/>
      <c r="DR416" s="77"/>
      <c r="DS416" s="77"/>
      <c r="DT416" s="77"/>
      <c r="DU416" s="77"/>
      <c r="DV416" s="77"/>
      <c r="DW416" s="77"/>
      <c r="DX416" s="76"/>
      <c r="DY416" s="137"/>
      <c r="DZ416" s="76"/>
      <c r="EA416" s="137"/>
      <c r="EB416" s="76"/>
      <c r="EC416" s="137"/>
      <c r="ED416" s="76"/>
      <c r="EE416" s="137"/>
      <c r="EF416" s="76"/>
    </row>
    <row r="417" spans="2:136" x14ac:dyDescent="0.2">
      <c r="B417" s="76"/>
      <c r="T417" s="76"/>
      <c r="U417" s="76"/>
      <c r="V417" s="76"/>
      <c r="W417" s="76"/>
      <c r="X417" s="76"/>
      <c r="Y417" s="76"/>
      <c r="Z417" s="76"/>
      <c r="AA417" s="76"/>
      <c r="AB417" s="76"/>
      <c r="AC417" s="76"/>
      <c r="AD417" s="76"/>
      <c r="AE417" s="76"/>
      <c r="AF417" s="76"/>
      <c r="AG417" s="76"/>
      <c r="AH417" s="76"/>
      <c r="AI417" s="76"/>
      <c r="AJ417" s="76"/>
      <c r="AK417" s="76"/>
      <c r="AL417" s="76"/>
      <c r="AM417" s="76"/>
      <c r="AN417" s="76"/>
      <c r="AO417" s="76"/>
      <c r="AP417" s="76"/>
      <c r="AQ417" s="76"/>
      <c r="AR417" s="76"/>
      <c r="AS417" s="76"/>
      <c r="AT417" s="76"/>
      <c r="AU417" s="76"/>
      <c r="AV417" s="76"/>
      <c r="AW417" s="76"/>
      <c r="AX417" s="76"/>
      <c r="AY417" s="76"/>
      <c r="AZ417" s="76"/>
      <c r="BA417" s="76"/>
      <c r="BB417" s="76"/>
      <c r="BC417" s="76"/>
      <c r="BD417" s="76"/>
      <c r="BE417" s="76"/>
      <c r="BF417" s="76"/>
      <c r="BG417" s="76"/>
      <c r="BH417" s="76"/>
      <c r="BI417" s="76"/>
      <c r="BJ417" s="76"/>
      <c r="BK417" s="76"/>
      <c r="BL417" s="76"/>
      <c r="BM417" s="76"/>
      <c r="BN417" s="76"/>
      <c r="BO417" s="76"/>
      <c r="BP417" s="76"/>
      <c r="BQ417" s="76"/>
      <c r="BR417" s="76"/>
      <c r="BS417" s="76"/>
      <c r="BU417" s="76"/>
      <c r="BW417" s="76"/>
      <c r="BX417" s="76"/>
      <c r="BY417" s="76"/>
      <c r="BZ417" s="76"/>
      <c r="CA417" s="76"/>
      <c r="CB417" s="76"/>
      <c r="CC417" s="76"/>
      <c r="CD417" s="76"/>
      <c r="CE417" s="76"/>
      <c r="CF417" s="76"/>
      <c r="CG417" s="76"/>
      <c r="CH417" s="76"/>
      <c r="CI417" s="76"/>
      <c r="CJ417" s="76"/>
      <c r="CK417" s="76"/>
      <c r="CL417" s="76"/>
      <c r="CM417" s="76"/>
      <c r="CN417" s="76"/>
      <c r="CO417" s="76"/>
      <c r="CP417" s="76"/>
      <c r="CQ417" s="76"/>
      <c r="CR417" s="76"/>
      <c r="CS417" s="76"/>
      <c r="CT417" s="76"/>
      <c r="CU417" s="76"/>
      <c r="CV417" s="76"/>
      <c r="CW417" s="76"/>
      <c r="CX417" s="76"/>
      <c r="CY417" s="76"/>
      <c r="CZ417" s="76"/>
      <c r="DA417" s="76"/>
      <c r="DB417" s="76"/>
      <c r="DC417" s="76"/>
      <c r="DD417" s="76"/>
      <c r="DE417" s="76"/>
      <c r="DF417" s="76"/>
      <c r="DG417" s="76"/>
      <c r="DH417" s="76"/>
      <c r="DI417" s="76"/>
      <c r="DJ417" s="76"/>
      <c r="DK417" s="76"/>
      <c r="DL417" s="76"/>
      <c r="DM417" s="76"/>
      <c r="DN417" s="76"/>
      <c r="DO417" s="77"/>
      <c r="DP417" s="77"/>
      <c r="DQ417" s="77"/>
      <c r="DR417" s="77"/>
      <c r="DS417" s="77"/>
      <c r="DT417" s="77"/>
      <c r="DU417" s="77"/>
      <c r="DV417" s="77"/>
      <c r="DW417" s="77"/>
      <c r="DX417" s="76"/>
      <c r="DY417" s="137"/>
      <c r="DZ417" s="76"/>
      <c r="EA417" s="137"/>
      <c r="EB417" s="76"/>
      <c r="EC417" s="137"/>
      <c r="ED417" s="76"/>
      <c r="EE417" s="137"/>
      <c r="EF417" s="76"/>
    </row>
    <row r="418" spans="2:136" x14ac:dyDescent="0.2">
      <c r="B418" s="76"/>
      <c r="T418" s="76"/>
      <c r="U418" s="76"/>
      <c r="V418" s="76"/>
      <c r="W418" s="76"/>
      <c r="X418" s="76"/>
      <c r="Y418" s="76"/>
      <c r="Z418" s="76"/>
      <c r="AA418" s="76"/>
      <c r="AB418" s="76"/>
      <c r="AC418" s="76"/>
      <c r="AD418" s="76"/>
      <c r="AE418" s="76"/>
      <c r="AF418" s="76"/>
      <c r="AG418" s="76"/>
      <c r="AH418" s="76"/>
      <c r="AI418" s="76"/>
      <c r="AJ418" s="76"/>
      <c r="AK418" s="76"/>
      <c r="AL418" s="76"/>
      <c r="AM418" s="76"/>
      <c r="AN418" s="76"/>
      <c r="AO418" s="76"/>
      <c r="AP418" s="76"/>
      <c r="AQ418" s="76"/>
      <c r="AR418" s="76"/>
      <c r="AS418" s="76"/>
      <c r="AT418" s="76"/>
      <c r="AU418" s="76"/>
      <c r="AV418" s="76"/>
      <c r="AW418" s="76"/>
      <c r="AX418" s="76"/>
      <c r="AY418" s="76"/>
      <c r="AZ418" s="76"/>
      <c r="BA418" s="76"/>
      <c r="BB418" s="76"/>
      <c r="BC418" s="76"/>
      <c r="BD418" s="76"/>
      <c r="BE418" s="76"/>
      <c r="BF418" s="76"/>
      <c r="BG418" s="76"/>
      <c r="BH418" s="76"/>
      <c r="BI418" s="76"/>
      <c r="BJ418" s="76"/>
      <c r="BK418" s="76"/>
      <c r="BL418" s="76"/>
      <c r="BM418" s="76"/>
      <c r="BN418" s="76"/>
      <c r="BO418" s="76"/>
      <c r="BP418" s="76"/>
      <c r="BQ418" s="76"/>
      <c r="BR418" s="76"/>
      <c r="BS418" s="76"/>
      <c r="BU418" s="76"/>
      <c r="BW418" s="76"/>
      <c r="BX418" s="76"/>
      <c r="BY418" s="76"/>
      <c r="BZ418" s="76"/>
      <c r="CA418" s="76"/>
      <c r="CB418" s="76"/>
      <c r="CC418" s="76"/>
      <c r="CD418" s="76"/>
      <c r="CE418" s="76"/>
      <c r="CF418" s="76"/>
      <c r="CG418" s="76"/>
      <c r="CH418" s="76"/>
      <c r="CI418" s="76"/>
      <c r="CJ418" s="76"/>
      <c r="CK418" s="76"/>
      <c r="CL418" s="76"/>
      <c r="CM418" s="76"/>
      <c r="CN418" s="76"/>
      <c r="CO418" s="76"/>
      <c r="CP418" s="76"/>
      <c r="CQ418" s="76"/>
      <c r="CR418" s="76"/>
      <c r="CS418" s="76"/>
      <c r="CT418" s="76"/>
      <c r="CU418" s="76"/>
      <c r="CV418" s="76"/>
      <c r="CW418" s="76"/>
      <c r="CX418" s="76"/>
      <c r="CY418" s="76"/>
      <c r="CZ418" s="76"/>
      <c r="DA418" s="76"/>
      <c r="DB418" s="76"/>
      <c r="DC418" s="76"/>
      <c r="DD418" s="76"/>
      <c r="DE418" s="76"/>
      <c r="DF418" s="76"/>
      <c r="DG418" s="76"/>
      <c r="DH418" s="76"/>
      <c r="DI418" s="76"/>
      <c r="DJ418" s="76"/>
      <c r="DK418" s="76"/>
      <c r="DL418" s="76"/>
      <c r="DM418" s="76"/>
      <c r="DN418" s="76"/>
      <c r="DO418" s="77"/>
      <c r="DP418" s="77"/>
      <c r="DQ418" s="77"/>
      <c r="DR418" s="77"/>
      <c r="DS418" s="77"/>
      <c r="DT418" s="77"/>
      <c r="DU418" s="77"/>
      <c r="DV418" s="77"/>
      <c r="DW418" s="77"/>
      <c r="DX418" s="76"/>
      <c r="DY418" s="137"/>
      <c r="DZ418" s="76"/>
      <c r="EA418" s="137"/>
      <c r="EB418" s="76"/>
      <c r="EC418" s="137"/>
      <c r="ED418" s="76"/>
      <c r="EE418" s="137"/>
      <c r="EF418" s="76"/>
    </row>
    <row r="419" spans="2:136" x14ac:dyDescent="0.2">
      <c r="B419" s="76"/>
      <c r="T419" s="76"/>
      <c r="U419" s="76"/>
      <c r="V419" s="76"/>
      <c r="W419" s="76"/>
      <c r="X419" s="76"/>
      <c r="Y419" s="76"/>
      <c r="Z419" s="76"/>
      <c r="AA419" s="76"/>
      <c r="AB419" s="76"/>
      <c r="AC419" s="76"/>
      <c r="AD419" s="76"/>
      <c r="AE419" s="76"/>
      <c r="AF419" s="76"/>
      <c r="AG419" s="76"/>
      <c r="AH419" s="76"/>
      <c r="AI419" s="76"/>
      <c r="AJ419" s="76"/>
      <c r="AK419" s="76"/>
      <c r="AL419" s="76"/>
      <c r="AM419" s="76"/>
      <c r="AN419" s="76"/>
      <c r="AO419" s="76"/>
      <c r="AP419" s="76"/>
      <c r="AQ419" s="76"/>
      <c r="AR419" s="76"/>
      <c r="AS419" s="76"/>
      <c r="AT419" s="76"/>
      <c r="AU419" s="76"/>
      <c r="AV419" s="76"/>
      <c r="AW419" s="76"/>
      <c r="AX419" s="76"/>
      <c r="AY419" s="76"/>
      <c r="AZ419" s="76"/>
      <c r="BA419" s="76"/>
      <c r="BB419" s="76"/>
      <c r="BC419" s="76"/>
      <c r="BD419" s="76"/>
      <c r="BE419" s="76"/>
      <c r="BF419" s="76"/>
      <c r="BG419" s="76"/>
      <c r="BH419" s="76"/>
      <c r="BI419" s="76"/>
      <c r="BJ419" s="76"/>
      <c r="BK419" s="76"/>
      <c r="BL419" s="76"/>
      <c r="BM419" s="76"/>
      <c r="BN419" s="76"/>
      <c r="BO419" s="76"/>
      <c r="BP419" s="76"/>
      <c r="BQ419" s="76"/>
      <c r="BR419" s="76"/>
      <c r="BS419" s="76"/>
      <c r="BU419" s="76"/>
      <c r="BW419" s="76"/>
      <c r="BX419" s="76"/>
      <c r="BY419" s="76"/>
      <c r="BZ419" s="76"/>
      <c r="CA419" s="76"/>
      <c r="CB419" s="76"/>
      <c r="CC419" s="76"/>
      <c r="CD419" s="76"/>
      <c r="CE419" s="76"/>
      <c r="CF419" s="76"/>
      <c r="CG419" s="76"/>
      <c r="CH419" s="76"/>
      <c r="CI419" s="76"/>
      <c r="CJ419" s="76"/>
      <c r="CK419" s="76"/>
      <c r="CL419" s="76"/>
      <c r="CM419" s="76"/>
      <c r="CN419" s="76"/>
      <c r="CO419" s="76"/>
      <c r="CP419" s="76"/>
      <c r="CQ419" s="76"/>
      <c r="CR419" s="76"/>
      <c r="CS419" s="76"/>
      <c r="CT419" s="76"/>
      <c r="CU419" s="76"/>
      <c r="CV419" s="76"/>
      <c r="CW419" s="76"/>
      <c r="CX419" s="76"/>
      <c r="CY419" s="76"/>
      <c r="CZ419" s="76"/>
      <c r="DA419" s="76"/>
      <c r="DB419" s="76"/>
      <c r="DC419" s="76"/>
      <c r="DD419" s="76"/>
      <c r="DE419" s="76"/>
      <c r="DF419" s="76"/>
      <c r="DG419" s="76"/>
      <c r="DH419" s="76"/>
      <c r="DI419" s="76"/>
      <c r="DJ419" s="76"/>
      <c r="DK419" s="76"/>
      <c r="DL419" s="76"/>
      <c r="DM419" s="76"/>
      <c r="DN419" s="76"/>
      <c r="DO419" s="77"/>
      <c r="DP419" s="77"/>
      <c r="DQ419" s="77"/>
      <c r="DR419" s="77"/>
      <c r="DS419" s="77"/>
      <c r="DT419" s="77"/>
      <c r="DU419" s="77"/>
      <c r="DV419" s="77"/>
      <c r="DW419" s="77"/>
      <c r="DX419" s="76"/>
      <c r="DY419" s="137"/>
      <c r="DZ419" s="76"/>
      <c r="EA419" s="137"/>
      <c r="EB419" s="76"/>
      <c r="EC419" s="137"/>
      <c r="ED419" s="76"/>
      <c r="EE419" s="137"/>
      <c r="EF419" s="76"/>
    </row>
    <row r="420" spans="2:136" x14ac:dyDescent="0.2">
      <c r="B420" s="76"/>
      <c r="T420" s="76"/>
      <c r="U420" s="76"/>
      <c r="V420" s="76"/>
      <c r="W420" s="76"/>
      <c r="X420" s="76"/>
      <c r="Y420" s="76"/>
      <c r="Z420" s="76"/>
      <c r="AA420" s="76"/>
      <c r="AB420" s="76"/>
      <c r="AC420" s="76"/>
      <c r="AD420" s="76"/>
      <c r="AE420" s="76"/>
      <c r="AF420" s="76"/>
      <c r="AG420" s="76"/>
      <c r="AH420" s="76"/>
      <c r="AI420" s="76"/>
      <c r="AJ420" s="76"/>
      <c r="AK420" s="76"/>
      <c r="AL420" s="76"/>
      <c r="AM420" s="76"/>
      <c r="AN420" s="76"/>
      <c r="AO420" s="76"/>
      <c r="AP420" s="76"/>
      <c r="AQ420" s="76"/>
      <c r="AR420" s="76"/>
      <c r="AS420" s="76"/>
      <c r="AT420" s="76"/>
      <c r="AU420" s="76"/>
      <c r="AV420" s="76"/>
      <c r="AW420" s="76"/>
      <c r="AX420" s="76"/>
      <c r="AY420" s="76"/>
      <c r="AZ420" s="76"/>
      <c r="BA420" s="76"/>
      <c r="BB420" s="76"/>
      <c r="BC420" s="76"/>
      <c r="BD420" s="76"/>
      <c r="BE420" s="76"/>
      <c r="BF420" s="76"/>
      <c r="BG420" s="76"/>
      <c r="BH420" s="76"/>
      <c r="BI420" s="76"/>
      <c r="BJ420" s="76"/>
      <c r="BK420" s="76"/>
      <c r="BL420" s="76"/>
      <c r="BM420" s="76"/>
      <c r="BN420" s="76"/>
      <c r="BO420" s="76"/>
      <c r="BP420" s="76"/>
      <c r="BQ420" s="76"/>
      <c r="BR420" s="76"/>
      <c r="BS420" s="76"/>
      <c r="BU420" s="76"/>
      <c r="BW420" s="76"/>
      <c r="BX420" s="76"/>
      <c r="BY420" s="76"/>
      <c r="BZ420" s="76"/>
      <c r="CA420" s="76"/>
      <c r="CB420" s="76"/>
      <c r="CC420" s="76"/>
      <c r="CD420" s="76"/>
      <c r="CE420" s="76"/>
      <c r="CF420" s="76"/>
      <c r="CG420" s="76"/>
      <c r="CH420" s="76"/>
      <c r="CI420" s="76"/>
      <c r="CJ420" s="76"/>
      <c r="CK420" s="76"/>
      <c r="CL420" s="76"/>
      <c r="CM420" s="76"/>
      <c r="CN420" s="76"/>
      <c r="CO420" s="76"/>
      <c r="CP420" s="76"/>
      <c r="CQ420" s="76"/>
      <c r="CR420" s="76"/>
      <c r="CS420" s="76"/>
      <c r="CT420" s="76"/>
      <c r="CU420" s="76"/>
      <c r="CV420" s="76"/>
      <c r="CW420" s="76"/>
      <c r="CX420" s="76"/>
      <c r="CY420" s="76"/>
      <c r="CZ420" s="76"/>
      <c r="DA420" s="76"/>
      <c r="DB420" s="76"/>
      <c r="DC420" s="76"/>
      <c r="DD420" s="76"/>
      <c r="DE420" s="76"/>
      <c r="DF420" s="76"/>
      <c r="DG420" s="76"/>
      <c r="DH420" s="76"/>
      <c r="DI420" s="76"/>
      <c r="DJ420" s="76"/>
      <c r="DK420" s="76"/>
      <c r="DL420" s="76"/>
      <c r="DM420" s="76"/>
      <c r="DN420" s="76"/>
      <c r="DO420" s="77"/>
      <c r="DP420" s="77"/>
      <c r="DQ420" s="77"/>
      <c r="DR420" s="77"/>
      <c r="DS420" s="77"/>
      <c r="DT420" s="77"/>
      <c r="DU420" s="77"/>
      <c r="DV420" s="77"/>
      <c r="DW420" s="77"/>
      <c r="DX420" s="76"/>
      <c r="DY420" s="137"/>
      <c r="DZ420" s="76"/>
      <c r="EA420" s="137"/>
      <c r="EB420" s="76"/>
      <c r="EC420" s="137"/>
      <c r="ED420" s="76"/>
      <c r="EE420" s="137"/>
      <c r="EF420" s="76"/>
    </row>
    <row r="421" spans="2:136" x14ac:dyDescent="0.2">
      <c r="B421" s="76"/>
      <c r="T421" s="76"/>
      <c r="U421" s="76"/>
      <c r="V421" s="76"/>
      <c r="W421" s="76"/>
      <c r="X421" s="76"/>
      <c r="Y421" s="76"/>
      <c r="Z421" s="76"/>
      <c r="AA421" s="76"/>
      <c r="AB421" s="76"/>
      <c r="AC421" s="76"/>
      <c r="AD421" s="76"/>
      <c r="AE421" s="76"/>
      <c r="AF421" s="76"/>
      <c r="AG421" s="76"/>
      <c r="AH421" s="76"/>
      <c r="AI421" s="76"/>
      <c r="AJ421" s="76"/>
      <c r="AK421" s="76"/>
      <c r="AL421" s="76"/>
      <c r="AM421" s="76"/>
      <c r="AN421" s="76"/>
      <c r="AO421" s="76"/>
      <c r="AP421" s="76"/>
      <c r="AQ421" s="76"/>
      <c r="AR421" s="76"/>
      <c r="AS421" s="76"/>
      <c r="AT421" s="76"/>
      <c r="AU421" s="76"/>
      <c r="AV421" s="76"/>
      <c r="AW421" s="76"/>
      <c r="AX421" s="76"/>
      <c r="AY421" s="76"/>
      <c r="AZ421" s="76"/>
      <c r="BA421" s="76"/>
      <c r="BB421" s="76"/>
      <c r="BC421" s="76"/>
      <c r="BD421" s="76"/>
      <c r="BE421" s="76"/>
      <c r="BF421" s="76"/>
      <c r="BG421" s="76"/>
      <c r="BH421" s="76"/>
      <c r="BI421" s="76"/>
      <c r="BJ421" s="76"/>
      <c r="BK421" s="76"/>
      <c r="BL421" s="76"/>
      <c r="BM421" s="76"/>
      <c r="BN421" s="76"/>
      <c r="BO421" s="76"/>
      <c r="BP421" s="76"/>
      <c r="BQ421" s="76"/>
      <c r="BR421" s="76"/>
      <c r="BS421" s="76"/>
      <c r="BU421" s="76"/>
      <c r="BW421" s="76"/>
      <c r="BX421" s="76"/>
      <c r="BY421" s="76"/>
      <c r="BZ421" s="76"/>
      <c r="CA421" s="76"/>
      <c r="CB421" s="76"/>
      <c r="CC421" s="76"/>
      <c r="CD421" s="76"/>
      <c r="CE421" s="76"/>
      <c r="CF421" s="76"/>
      <c r="CG421" s="76"/>
      <c r="CH421" s="76"/>
      <c r="CI421" s="76"/>
      <c r="CJ421" s="76"/>
      <c r="CK421" s="76"/>
      <c r="CL421" s="76"/>
      <c r="CM421" s="76"/>
      <c r="CN421" s="76"/>
      <c r="CO421" s="76"/>
      <c r="CP421" s="76"/>
      <c r="CQ421" s="76"/>
      <c r="CR421" s="76"/>
      <c r="CS421" s="76"/>
      <c r="CT421" s="76"/>
      <c r="CU421" s="76"/>
      <c r="CV421" s="76"/>
      <c r="CW421" s="76"/>
      <c r="CX421" s="76"/>
      <c r="CY421" s="76"/>
      <c r="CZ421" s="76"/>
      <c r="DA421" s="76"/>
      <c r="DB421" s="76"/>
      <c r="DC421" s="76"/>
      <c r="DD421" s="76"/>
      <c r="DE421" s="76"/>
      <c r="DF421" s="76"/>
      <c r="DG421" s="76"/>
      <c r="DH421" s="76"/>
      <c r="DI421" s="76"/>
      <c r="DJ421" s="76"/>
      <c r="DK421" s="76"/>
      <c r="DL421" s="76"/>
      <c r="DM421" s="76"/>
      <c r="DN421" s="76"/>
      <c r="DO421" s="77"/>
      <c r="DP421" s="77"/>
      <c r="DQ421" s="77"/>
      <c r="DR421" s="77"/>
      <c r="DS421" s="77"/>
      <c r="DT421" s="77"/>
      <c r="DU421" s="77"/>
      <c r="DV421" s="77"/>
      <c r="DW421" s="77"/>
      <c r="DX421" s="76"/>
      <c r="DY421" s="137"/>
      <c r="DZ421" s="76"/>
      <c r="EA421" s="137"/>
      <c r="EB421" s="76"/>
      <c r="EC421" s="137"/>
      <c r="ED421" s="76"/>
      <c r="EE421" s="137"/>
      <c r="EF421" s="76"/>
    </row>
    <row r="422" spans="2:136" x14ac:dyDescent="0.2">
      <c r="B422" s="76"/>
      <c r="T422" s="76"/>
      <c r="U422" s="76"/>
      <c r="V422" s="76"/>
      <c r="W422" s="76"/>
      <c r="X422" s="76"/>
      <c r="Y422" s="76"/>
      <c r="Z422" s="76"/>
      <c r="AA422" s="76"/>
      <c r="AB422" s="76"/>
      <c r="AC422" s="76"/>
      <c r="AD422" s="76"/>
      <c r="AE422" s="76"/>
      <c r="AF422" s="76"/>
      <c r="AG422" s="76"/>
      <c r="AH422" s="76"/>
      <c r="AI422" s="76"/>
      <c r="AJ422" s="76"/>
      <c r="AK422" s="76"/>
      <c r="AL422" s="76"/>
      <c r="AM422" s="76"/>
      <c r="AN422" s="76"/>
      <c r="AO422" s="76"/>
      <c r="AP422" s="76"/>
      <c r="AQ422" s="76"/>
      <c r="AR422" s="76"/>
      <c r="AS422" s="76"/>
      <c r="AT422" s="76"/>
      <c r="AU422" s="76"/>
      <c r="AV422" s="76"/>
      <c r="AW422" s="76"/>
      <c r="AX422" s="76"/>
      <c r="AY422" s="76"/>
      <c r="AZ422" s="76"/>
      <c r="BA422" s="76"/>
      <c r="BB422" s="76"/>
      <c r="BC422" s="76"/>
      <c r="BD422" s="76"/>
      <c r="BE422" s="76"/>
      <c r="BF422" s="76"/>
      <c r="BG422" s="76"/>
      <c r="BH422" s="76"/>
      <c r="BI422" s="76"/>
      <c r="BJ422" s="76"/>
      <c r="BK422" s="76"/>
      <c r="BL422" s="76"/>
      <c r="BM422" s="76"/>
      <c r="BN422" s="76"/>
      <c r="BO422" s="76"/>
      <c r="BP422" s="76"/>
      <c r="BQ422" s="76"/>
      <c r="BR422" s="76"/>
      <c r="BS422" s="76"/>
      <c r="BU422" s="76"/>
      <c r="BW422" s="76"/>
      <c r="BX422" s="76"/>
      <c r="BY422" s="76"/>
      <c r="BZ422" s="76"/>
      <c r="CA422" s="76"/>
      <c r="CB422" s="76"/>
      <c r="CC422" s="76"/>
      <c r="CD422" s="76"/>
      <c r="CE422" s="76"/>
      <c r="CF422" s="76"/>
      <c r="CG422" s="76"/>
      <c r="CH422" s="76"/>
      <c r="CI422" s="76"/>
      <c r="CJ422" s="76"/>
      <c r="CK422" s="76"/>
      <c r="CL422" s="76"/>
      <c r="CM422" s="76"/>
      <c r="CN422" s="76"/>
      <c r="CO422" s="76"/>
      <c r="CP422" s="76"/>
      <c r="CQ422" s="76"/>
      <c r="CR422" s="76"/>
      <c r="CS422" s="76"/>
      <c r="CT422" s="76"/>
      <c r="CU422" s="76"/>
      <c r="CV422" s="76"/>
      <c r="CW422" s="76"/>
      <c r="CX422" s="76"/>
      <c r="CY422" s="76"/>
      <c r="CZ422" s="76"/>
      <c r="DA422" s="76"/>
      <c r="DB422" s="76"/>
      <c r="DC422" s="76"/>
      <c r="DD422" s="76"/>
      <c r="DE422" s="76"/>
      <c r="DF422" s="76"/>
      <c r="DG422" s="76"/>
      <c r="DH422" s="76"/>
      <c r="DI422" s="76"/>
      <c r="DJ422" s="76"/>
      <c r="DK422" s="76"/>
      <c r="DL422" s="76"/>
      <c r="DM422" s="76"/>
      <c r="DN422" s="76"/>
      <c r="DO422" s="77"/>
      <c r="DP422" s="77"/>
      <c r="DQ422" s="77"/>
      <c r="DR422" s="77"/>
      <c r="DS422" s="77"/>
      <c r="DT422" s="77"/>
      <c r="DU422" s="77"/>
      <c r="DV422" s="77"/>
      <c r="DW422" s="77"/>
      <c r="DX422" s="76"/>
      <c r="DY422" s="137"/>
      <c r="DZ422" s="76"/>
      <c r="EA422" s="137"/>
      <c r="EB422" s="76"/>
      <c r="EC422" s="137"/>
      <c r="ED422" s="76"/>
      <c r="EE422" s="137"/>
      <c r="EF422" s="76"/>
    </row>
    <row r="423" spans="2:136" x14ac:dyDescent="0.2">
      <c r="B423" s="76"/>
      <c r="T423" s="76"/>
      <c r="U423" s="76"/>
      <c r="V423" s="76"/>
      <c r="W423" s="76"/>
      <c r="X423" s="76"/>
      <c r="Y423" s="76"/>
      <c r="Z423" s="76"/>
      <c r="AA423" s="76"/>
      <c r="AB423" s="76"/>
      <c r="AC423" s="76"/>
      <c r="AD423" s="76"/>
      <c r="AE423" s="76"/>
      <c r="AF423" s="76"/>
      <c r="AG423" s="76"/>
      <c r="AH423" s="76"/>
      <c r="AI423" s="76"/>
      <c r="AJ423" s="76"/>
      <c r="AK423" s="76"/>
      <c r="AL423" s="76"/>
      <c r="AM423" s="76"/>
      <c r="AN423" s="76"/>
      <c r="AO423" s="76"/>
      <c r="AP423" s="76"/>
      <c r="AQ423" s="76"/>
      <c r="AR423" s="76"/>
      <c r="AS423" s="76"/>
      <c r="AT423" s="76"/>
      <c r="AU423" s="76"/>
      <c r="AV423" s="76"/>
      <c r="AW423" s="76"/>
      <c r="AX423" s="76"/>
      <c r="AY423" s="76"/>
      <c r="AZ423" s="76"/>
      <c r="BA423" s="76"/>
      <c r="BB423" s="76"/>
      <c r="BC423" s="76"/>
      <c r="BD423" s="76"/>
      <c r="BE423" s="76"/>
      <c r="BF423" s="76"/>
      <c r="BG423" s="76"/>
      <c r="BH423" s="76"/>
      <c r="BI423" s="76"/>
      <c r="BJ423" s="76"/>
      <c r="BK423" s="76"/>
      <c r="BL423" s="76"/>
      <c r="BM423" s="76"/>
      <c r="BN423" s="76"/>
      <c r="BO423" s="76"/>
      <c r="BP423" s="76"/>
      <c r="BQ423" s="76"/>
      <c r="BR423" s="76"/>
      <c r="BS423" s="76"/>
      <c r="BU423" s="76"/>
      <c r="BW423" s="76"/>
      <c r="BX423" s="76"/>
      <c r="BY423" s="76"/>
      <c r="BZ423" s="76"/>
      <c r="CA423" s="76"/>
      <c r="CB423" s="76"/>
      <c r="CC423" s="76"/>
      <c r="CD423" s="76"/>
      <c r="CE423" s="76"/>
      <c r="CF423" s="76"/>
      <c r="CG423" s="76"/>
      <c r="CH423" s="76"/>
      <c r="CI423" s="76"/>
      <c r="CJ423" s="76"/>
      <c r="CK423" s="76"/>
      <c r="CL423" s="76"/>
      <c r="CM423" s="76"/>
      <c r="CN423" s="76"/>
      <c r="CO423" s="76"/>
      <c r="CP423" s="76"/>
      <c r="CQ423" s="76"/>
      <c r="CR423" s="76"/>
      <c r="CS423" s="76"/>
      <c r="CT423" s="76"/>
      <c r="CU423" s="76"/>
      <c r="CV423" s="76"/>
      <c r="CW423" s="76"/>
      <c r="CX423" s="76"/>
      <c r="CY423" s="76"/>
      <c r="CZ423" s="76"/>
      <c r="DA423" s="76"/>
      <c r="DB423" s="76"/>
      <c r="DC423" s="76"/>
      <c r="DD423" s="76"/>
      <c r="DE423" s="76"/>
      <c r="DF423" s="76"/>
      <c r="DG423" s="76"/>
      <c r="DH423" s="76"/>
      <c r="DI423" s="76"/>
      <c r="DJ423" s="76"/>
      <c r="DK423" s="76"/>
      <c r="DL423" s="76"/>
      <c r="DM423" s="76"/>
      <c r="DN423" s="76"/>
      <c r="DO423" s="77"/>
      <c r="DP423" s="77"/>
      <c r="DQ423" s="77"/>
      <c r="DR423" s="77"/>
      <c r="DS423" s="77"/>
      <c r="DT423" s="77"/>
      <c r="DU423" s="77"/>
      <c r="DV423" s="77"/>
      <c r="DW423" s="77"/>
      <c r="DX423" s="76"/>
      <c r="DY423" s="137"/>
      <c r="DZ423" s="76"/>
      <c r="EA423" s="137"/>
      <c r="EB423" s="76"/>
      <c r="EC423" s="137"/>
      <c r="ED423" s="76"/>
      <c r="EE423" s="137"/>
      <c r="EF423" s="76"/>
    </row>
    <row r="424" spans="2:136" x14ac:dyDescent="0.2">
      <c r="B424" s="76"/>
      <c r="T424" s="76"/>
      <c r="U424" s="76"/>
      <c r="V424" s="76"/>
      <c r="W424" s="76"/>
      <c r="X424" s="76"/>
      <c r="Y424" s="76"/>
      <c r="Z424" s="76"/>
      <c r="AA424" s="76"/>
      <c r="AB424" s="76"/>
      <c r="AC424" s="76"/>
      <c r="AD424" s="76"/>
      <c r="AE424" s="76"/>
      <c r="AF424" s="76"/>
      <c r="AG424" s="76"/>
      <c r="AH424" s="76"/>
      <c r="AI424" s="76"/>
      <c r="AJ424" s="76"/>
      <c r="AK424" s="76"/>
      <c r="AL424" s="76"/>
      <c r="AM424" s="76"/>
      <c r="AN424" s="76"/>
      <c r="AO424" s="76"/>
      <c r="AP424" s="76"/>
      <c r="AQ424" s="76"/>
      <c r="AR424" s="76"/>
      <c r="AS424" s="76"/>
      <c r="AT424" s="76"/>
      <c r="AU424" s="76"/>
      <c r="AV424" s="76"/>
      <c r="AW424" s="76"/>
      <c r="AX424" s="76"/>
      <c r="AY424" s="76"/>
      <c r="AZ424" s="76"/>
      <c r="BA424" s="76"/>
      <c r="BB424" s="76"/>
      <c r="BC424" s="76"/>
      <c r="BD424" s="76"/>
      <c r="BE424" s="76"/>
      <c r="BF424" s="76"/>
      <c r="BG424" s="76"/>
      <c r="BH424" s="76"/>
      <c r="BI424" s="76"/>
      <c r="BJ424" s="76"/>
      <c r="BK424" s="76"/>
      <c r="BL424" s="76"/>
      <c r="BM424" s="76"/>
      <c r="BN424" s="76"/>
      <c r="BO424" s="76"/>
      <c r="BP424" s="76"/>
      <c r="BQ424" s="76"/>
      <c r="BR424" s="76"/>
      <c r="BS424" s="76"/>
      <c r="BU424" s="76"/>
      <c r="BW424" s="76"/>
      <c r="BX424" s="76"/>
      <c r="BY424" s="76"/>
      <c r="BZ424" s="76"/>
      <c r="CA424" s="76"/>
      <c r="CB424" s="76"/>
      <c r="CC424" s="76"/>
      <c r="CD424" s="76"/>
      <c r="CE424" s="76"/>
      <c r="CF424" s="76"/>
      <c r="CG424" s="76"/>
      <c r="CH424" s="76"/>
      <c r="CI424" s="76"/>
      <c r="CJ424" s="76"/>
      <c r="CK424" s="76"/>
      <c r="CL424" s="76"/>
      <c r="CM424" s="76"/>
      <c r="CN424" s="76"/>
      <c r="CO424" s="76"/>
      <c r="CP424" s="76"/>
      <c r="CQ424" s="76"/>
      <c r="CR424" s="76"/>
      <c r="CS424" s="76"/>
      <c r="CT424" s="76"/>
      <c r="CU424" s="76"/>
      <c r="CV424" s="76"/>
      <c r="CW424" s="76"/>
      <c r="CX424" s="76"/>
      <c r="CY424" s="76"/>
      <c r="CZ424" s="76"/>
      <c r="DA424" s="76"/>
      <c r="DB424" s="76"/>
      <c r="DC424" s="76"/>
      <c r="DD424" s="76"/>
      <c r="DE424" s="76"/>
      <c r="DF424" s="76"/>
      <c r="DG424" s="76"/>
      <c r="DH424" s="76"/>
      <c r="DI424" s="76"/>
      <c r="DJ424" s="76"/>
      <c r="DK424" s="76"/>
      <c r="DL424" s="76"/>
      <c r="DM424" s="76"/>
      <c r="DN424" s="76"/>
      <c r="DO424" s="77"/>
      <c r="DP424" s="77"/>
      <c r="DQ424" s="77"/>
      <c r="DR424" s="77"/>
      <c r="DS424" s="77"/>
      <c r="DT424" s="77"/>
      <c r="DU424" s="77"/>
      <c r="DV424" s="77"/>
      <c r="DW424" s="77"/>
      <c r="DX424" s="76"/>
      <c r="DY424" s="137"/>
      <c r="DZ424" s="76"/>
      <c r="EA424" s="137"/>
      <c r="EB424" s="76"/>
      <c r="EC424" s="137"/>
      <c r="ED424" s="76"/>
      <c r="EE424" s="137"/>
      <c r="EF424" s="76"/>
    </row>
    <row r="425" spans="2:136" x14ac:dyDescent="0.2">
      <c r="B425" s="76"/>
      <c r="T425" s="76"/>
      <c r="U425" s="76"/>
      <c r="V425" s="76"/>
      <c r="W425" s="76"/>
      <c r="X425" s="76"/>
      <c r="Y425" s="76"/>
      <c r="Z425" s="76"/>
      <c r="AA425" s="76"/>
      <c r="AB425" s="76"/>
      <c r="AC425" s="76"/>
      <c r="AD425" s="76"/>
      <c r="AE425" s="76"/>
      <c r="AF425" s="76"/>
      <c r="AG425" s="76"/>
      <c r="AH425" s="76"/>
      <c r="AI425" s="76"/>
      <c r="AJ425" s="76"/>
      <c r="AK425" s="76"/>
      <c r="AL425" s="76"/>
      <c r="AM425" s="76"/>
      <c r="AN425" s="76"/>
      <c r="AO425" s="76"/>
      <c r="AP425" s="76"/>
      <c r="AQ425" s="76"/>
      <c r="AR425" s="76"/>
      <c r="AS425" s="76"/>
      <c r="AT425" s="76"/>
      <c r="AU425" s="76"/>
      <c r="AV425" s="76"/>
      <c r="AW425" s="76"/>
      <c r="AX425" s="76"/>
      <c r="AY425" s="76"/>
      <c r="AZ425" s="76"/>
      <c r="BA425" s="76"/>
      <c r="BB425" s="76"/>
      <c r="BC425" s="76"/>
      <c r="BD425" s="76"/>
      <c r="BE425" s="76"/>
      <c r="BF425" s="76"/>
      <c r="BG425" s="76"/>
      <c r="BH425" s="76"/>
      <c r="BI425" s="76"/>
      <c r="BJ425" s="76"/>
      <c r="BK425" s="76"/>
      <c r="BL425" s="76"/>
      <c r="BM425" s="76"/>
      <c r="BN425" s="76"/>
      <c r="BO425" s="76"/>
      <c r="BP425" s="76"/>
      <c r="BQ425" s="76"/>
      <c r="BR425" s="76"/>
      <c r="BS425" s="76"/>
      <c r="BU425" s="76"/>
      <c r="BW425" s="76"/>
      <c r="BX425" s="76"/>
      <c r="BY425" s="76"/>
      <c r="BZ425" s="76"/>
      <c r="CA425" s="76"/>
      <c r="CB425" s="76"/>
      <c r="CC425" s="76"/>
      <c r="CD425" s="76"/>
      <c r="CE425" s="76"/>
      <c r="CF425" s="76"/>
      <c r="CG425" s="76"/>
      <c r="CH425" s="76"/>
      <c r="CI425" s="76"/>
      <c r="CJ425" s="76"/>
      <c r="CK425" s="76"/>
      <c r="CL425" s="76"/>
      <c r="CM425" s="76"/>
      <c r="CN425" s="76"/>
      <c r="CO425" s="76"/>
      <c r="CP425" s="76"/>
      <c r="CQ425" s="76"/>
      <c r="CR425" s="76"/>
      <c r="CS425" s="76"/>
      <c r="CT425" s="76"/>
      <c r="CU425" s="76"/>
      <c r="CV425" s="76"/>
      <c r="CW425" s="76"/>
      <c r="CX425" s="76"/>
      <c r="CY425" s="76"/>
      <c r="CZ425" s="76"/>
      <c r="DA425" s="76"/>
      <c r="DB425" s="76"/>
      <c r="DC425" s="76"/>
      <c r="DD425" s="76"/>
      <c r="DE425" s="76"/>
      <c r="DF425" s="76"/>
      <c r="DG425" s="76"/>
      <c r="DH425" s="76"/>
      <c r="DI425" s="76"/>
      <c r="DJ425" s="76"/>
      <c r="DK425" s="76"/>
      <c r="DL425" s="76"/>
      <c r="DM425" s="76"/>
      <c r="DN425" s="76"/>
      <c r="DO425" s="77"/>
      <c r="DP425" s="77"/>
      <c r="DQ425" s="77"/>
      <c r="DR425" s="77"/>
      <c r="DS425" s="77"/>
      <c r="DT425" s="77"/>
      <c r="DU425" s="77"/>
      <c r="DV425" s="77"/>
      <c r="DW425" s="77"/>
      <c r="DX425" s="76"/>
      <c r="DY425" s="137"/>
      <c r="DZ425" s="76"/>
      <c r="EA425" s="137"/>
      <c r="EB425" s="76"/>
      <c r="EC425" s="137"/>
      <c r="ED425" s="76"/>
      <c r="EE425" s="137"/>
      <c r="EF425" s="76"/>
    </row>
    <row r="426" spans="2:136" x14ac:dyDescent="0.2">
      <c r="B426" s="76"/>
      <c r="T426" s="76"/>
      <c r="U426" s="76"/>
      <c r="V426" s="76"/>
      <c r="W426" s="76"/>
      <c r="X426" s="76"/>
      <c r="Y426" s="76"/>
      <c r="Z426" s="76"/>
      <c r="AA426" s="76"/>
      <c r="AB426" s="76"/>
      <c r="AC426" s="76"/>
      <c r="AD426" s="76"/>
      <c r="AE426" s="76"/>
      <c r="AF426" s="76"/>
      <c r="AG426" s="76"/>
      <c r="AH426" s="76"/>
      <c r="AI426" s="76"/>
      <c r="AJ426" s="76"/>
      <c r="AK426" s="76"/>
      <c r="AL426" s="76"/>
      <c r="AM426" s="76"/>
      <c r="AN426" s="76"/>
      <c r="AO426" s="76"/>
      <c r="AP426" s="76"/>
      <c r="AQ426" s="76"/>
      <c r="AR426" s="76"/>
      <c r="AS426" s="76"/>
      <c r="AT426" s="76"/>
      <c r="AU426" s="76"/>
      <c r="AV426" s="76"/>
      <c r="AW426" s="76"/>
      <c r="AX426" s="76"/>
      <c r="AY426" s="76"/>
      <c r="AZ426" s="76"/>
      <c r="BA426" s="76"/>
      <c r="BB426" s="76"/>
      <c r="BC426" s="76"/>
      <c r="BD426" s="76"/>
      <c r="BE426" s="76"/>
      <c r="BF426" s="76"/>
      <c r="BG426" s="76"/>
      <c r="BH426" s="76"/>
      <c r="BI426" s="76"/>
      <c r="BJ426" s="76"/>
      <c r="BK426" s="76"/>
      <c r="BL426" s="76"/>
      <c r="BM426" s="76"/>
      <c r="BN426" s="76"/>
      <c r="BO426" s="76"/>
      <c r="BP426" s="76"/>
      <c r="BQ426" s="76"/>
      <c r="BR426" s="76"/>
      <c r="BS426" s="76"/>
      <c r="BU426" s="76"/>
      <c r="BW426" s="76"/>
      <c r="BX426" s="76"/>
      <c r="BY426" s="76"/>
      <c r="BZ426" s="76"/>
      <c r="CA426" s="76"/>
      <c r="CB426" s="76"/>
      <c r="CC426" s="76"/>
      <c r="CD426" s="76"/>
      <c r="CE426" s="76"/>
      <c r="CF426" s="76"/>
      <c r="CG426" s="76"/>
      <c r="CH426" s="76"/>
      <c r="CI426" s="76"/>
      <c r="CJ426" s="76"/>
      <c r="CK426" s="76"/>
      <c r="CL426" s="76"/>
      <c r="CM426" s="76"/>
      <c r="CN426" s="76"/>
      <c r="CO426" s="76"/>
      <c r="CP426" s="76"/>
      <c r="CQ426" s="76"/>
      <c r="CR426" s="76"/>
      <c r="CS426" s="76"/>
      <c r="CT426" s="76"/>
      <c r="CU426" s="76"/>
      <c r="CV426" s="76"/>
      <c r="CW426" s="76"/>
      <c r="CX426" s="76"/>
      <c r="CY426" s="76"/>
      <c r="CZ426" s="76"/>
      <c r="DA426" s="76"/>
      <c r="DB426" s="76"/>
      <c r="DC426" s="76"/>
      <c r="DD426" s="76"/>
      <c r="DE426" s="76"/>
      <c r="DF426" s="76"/>
      <c r="DG426" s="76"/>
      <c r="DH426" s="76"/>
      <c r="DI426" s="76"/>
      <c r="DJ426" s="76"/>
      <c r="DK426" s="76"/>
      <c r="DL426" s="76"/>
      <c r="DM426" s="76"/>
      <c r="DN426" s="76"/>
      <c r="DO426" s="77"/>
      <c r="DP426" s="77"/>
      <c r="DQ426" s="77"/>
      <c r="DR426" s="77"/>
      <c r="DS426" s="77"/>
      <c r="DT426" s="77"/>
      <c r="DU426" s="77"/>
      <c r="DV426" s="77"/>
      <c r="DW426" s="77"/>
      <c r="DX426" s="76"/>
      <c r="DY426" s="137"/>
      <c r="DZ426" s="76"/>
      <c r="EA426" s="137"/>
      <c r="EB426" s="76"/>
      <c r="EC426" s="137"/>
      <c r="ED426" s="76"/>
      <c r="EE426" s="137"/>
      <c r="EF426" s="76"/>
    </row>
    <row r="427" spans="2:136" x14ac:dyDescent="0.2">
      <c r="B427" s="76"/>
      <c r="T427" s="76"/>
      <c r="U427" s="76"/>
      <c r="V427" s="76"/>
      <c r="W427" s="76"/>
      <c r="X427" s="76"/>
      <c r="Y427" s="76"/>
      <c r="Z427" s="76"/>
      <c r="AA427" s="76"/>
      <c r="AB427" s="76"/>
      <c r="AC427" s="76"/>
      <c r="AD427" s="76"/>
      <c r="AE427" s="76"/>
      <c r="AF427" s="76"/>
      <c r="AG427" s="76"/>
      <c r="AH427" s="76"/>
      <c r="AI427" s="76"/>
      <c r="AJ427" s="76"/>
      <c r="AK427" s="76"/>
      <c r="AL427" s="76"/>
      <c r="AM427" s="76"/>
      <c r="AN427" s="76"/>
      <c r="AO427" s="76"/>
      <c r="AP427" s="76"/>
      <c r="AQ427" s="76"/>
      <c r="AR427" s="76"/>
      <c r="AS427" s="76"/>
      <c r="AT427" s="76"/>
      <c r="AU427" s="76"/>
      <c r="AV427" s="76"/>
      <c r="AW427" s="76"/>
      <c r="AX427" s="76"/>
      <c r="AY427" s="76"/>
      <c r="AZ427" s="76"/>
      <c r="BA427" s="76"/>
      <c r="BB427" s="76"/>
      <c r="BC427" s="76"/>
      <c r="BD427" s="76"/>
      <c r="BE427" s="76"/>
      <c r="BF427" s="76"/>
      <c r="BG427" s="76"/>
      <c r="BH427" s="76"/>
      <c r="BI427" s="76"/>
      <c r="BJ427" s="76"/>
      <c r="BK427" s="76"/>
      <c r="BL427" s="76"/>
      <c r="BM427" s="76"/>
      <c r="BN427" s="76"/>
      <c r="BO427" s="76"/>
      <c r="BP427" s="76"/>
      <c r="BQ427" s="76"/>
      <c r="BR427" s="76"/>
      <c r="BS427" s="76"/>
      <c r="BU427" s="76"/>
      <c r="BW427" s="76"/>
      <c r="BX427" s="76"/>
      <c r="BY427" s="76"/>
      <c r="BZ427" s="76"/>
      <c r="CA427" s="76"/>
      <c r="CB427" s="76"/>
      <c r="CC427" s="76"/>
      <c r="CD427" s="76"/>
      <c r="CE427" s="76"/>
      <c r="CF427" s="76"/>
      <c r="CG427" s="76"/>
      <c r="CH427" s="76"/>
      <c r="CI427" s="76"/>
      <c r="CJ427" s="76"/>
      <c r="CK427" s="76"/>
      <c r="CL427" s="76"/>
      <c r="CM427" s="76"/>
      <c r="CN427" s="76"/>
      <c r="CO427" s="76"/>
      <c r="CP427" s="76"/>
      <c r="CQ427" s="76"/>
      <c r="CR427" s="76"/>
      <c r="CS427" s="76"/>
      <c r="CT427" s="76"/>
      <c r="CU427" s="76"/>
      <c r="CV427" s="76"/>
      <c r="CW427" s="76"/>
      <c r="CX427" s="76"/>
      <c r="CY427" s="76"/>
      <c r="CZ427" s="76"/>
      <c r="DA427" s="76"/>
      <c r="DB427" s="76"/>
      <c r="DC427" s="76"/>
      <c r="DD427" s="76"/>
      <c r="DE427" s="76"/>
      <c r="DF427" s="76"/>
      <c r="DG427" s="76"/>
      <c r="DH427" s="76"/>
      <c r="DI427" s="76"/>
      <c r="DJ427" s="76"/>
      <c r="DK427" s="76"/>
      <c r="DL427" s="76"/>
      <c r="DM427" s="76"/>
      <c r="DN427" s="76"/>
      <c r="DO427" s="77"/>
      <c r="DP427" s="77"/>
      <c r="DQ427" s="77"/>
      <c r="DR427" s="77"/>
      <c r="DS427" s="77"/>
      <c r="DT427" s="77"/>
      <c r="DU427" s="77"/>
      <c r="DV427" s="77"/>
      <c r="DW427" s="77"/>
      <c r="DX427" s="76"/>
      <c r="DY427" s="137"/>
      <c r="DZ427" s="76"/>
      <c r="EA427" s="137"/>
      <c r="EB427" s="76"/>
      <c r="EC427" s="137"/>
      <c r="ED427" s="76"/>
      <c r="EE427" s="137"/>
      <c r="EF427" s="76"/>
    </row>
    <row r="428" spans="2:136" x14ac:dyDescent="0.2">
      <c r="B428" s="76"/>
      <c r="T428" s="76"/>
      <c r="U428" s="76"/>
      <c r="V428" s="76"/>
      <c r="W428" s="76"/>
      <c r="X428" s="76"/>
      <c r="Y428" s="76"/>
      <c r="Z428" s="76"/>
      <c r="AA428" s="76"/>
      <c r="AB428" s="76"/>
      <c r="AC428" s="76"/>
      <c r="AD428" s="76"/>
      <c r="AE428" s="76"/>
      <c r="AF428" s="76"/>
      <c r="AG428" s="76"/>
      <c r="AH428" s="76"/>
      <c r="AI428" s="76"/>
      <c r="AJ428" s="76"/>
      <c r="AK428" s="76"/>
      <c r="AL428" s="76"/>
      <c r="AM428" s="76"/>
      <c r="AN428" s="76"/>
      <c r="AO428" s="76"/>
      <c r="AP428" s="76"/>
      <c r="AQ428" s="76"/>
      <c r="AR428" s="76"/>
      <c r="AS428" s="76"/>
      <c r="AT428" s="76"/>
      <c r="AU428" s="76"/>
      <c r="AV428" s="76"/>
      <c r="AW428" s="76"/>
      <c r="AX428" s="76"/>
      <c r="AY428" s="76"/>
      <c r="AZ428" s="76"/>
      <c r="BA428" s="76"/>
      <c r="BB428" s="76"/>
      <c r="BC428" s="76"/>
      <c r="BD428" s="76"/>
      <c r="BE428" s="76"/>
      <c r="BF428" s="76"/>
      <c r="BG428" s="76"/>
      <c r="BH428" s="76"/>
      <c r="BI428" s="76"/>
      <c r="BJ428" s="76"/>
      <c r="BK428" s="76"/>
      <c r="BL428" s="76"/>
      <c r="BM428" s="76"/>
      <c r="BN428" s="76"/>
      <c r="BO428" s="76"/>
      <c r="BP428" s="76"/>
      <c r="BQ428" s="76"/>
      <c r="BR428" s="76"/>
      <c r="BS428" s="76"/>
      <c r="BU428" s="76"/>
      <c r="BW428" s="76"/>
      <c r="BX428" s="76"/>
      <c r="BY428" s="76"/>
      <c r="BZ428" s="76"/>
      <c r="CA428" s="76"/>
      <c r="CB428" s="76"/>
      <c r="CC428" s="76"/>
      <c r="CD428" s="76"/>
      <c r="CE428" s="76"/>
      <c r="CF428" s="76"/>
      <c r="CG428" s="76"/>
      <c r="CH428" s="76"/>
      <c r="CI428" s="76"/>
      <c r="CJ428" s="76"/>
      <c r="CK428" s="76"/>
      <c r="CL428" s="76"/>
      <c r="CM428" s="76"/>
      <c r="CN428" s="76"/>
      <c r="CO428" s="76"/>
      <c r="CP428" s="76"/>
      <c r="CQ428" s="76"/>
      <c r="CR428" s="76"/>
      <c r="CS428" s="76"/>
      <c r="CT428" s="76"/>
      <c r="CU428" s="76"/>
      <c r="CV428" s="76"/>
      <c r="CW428" s="76"/>
      <c r="CX428" s="76"/>
      <c r="CY428" s="76"/>
      <c r="CZ428" s="76"/>
      <c r="DA428" s="76"/>
      <c r="DB428" s="76"/>
      <c r="DC428" s="76"/>
      <c r="DD428" s="76"/>
      <c r="DE428" s="76"/>
      <c r="DF428" s="76"/>
      <c r="DG428" s="76"/>
      <c r="DH428" s="76"/>
      <c r="DI428" s="76"/>
      <c r="DJ428" s="76"/>
      <c r="DK428" s="76"/>
      <c r="DL428" s="76"/>
      <c r="DM428" s="76"/>
      <c r="DN428" s="76"/>
      <c r="DO428" s="77"/>
      <c r="DP428" s="77"/>
      <c r="DQ428" s="77"/>
      <c r="DR428" s="77"/>
      <c r="DS428" s="77"/>
      <c r="DT428" s="77"/>
      <c r="DU428" s="77"/>
      <c r="DV428" s="77"/>
      <c r="DW428" s="77"/>
      <c r="DX428" s="76"/>
      <c r="DY428" s="137"/>
      <c r="DZ428" s="76"/>
      <c r="EA428" s="137"/>
      <c r="EB428" s="76"/>
      <c r="EC428" s="137"/>
      <c r="ED428" s="76"/>
      <c r="EE428" s="137"/>
      <c r="EF428" s="76"/>
    </row>
    <row r="429" spans="2:136" x14ac:dyDescent="0.2">
      <c r="B429" s="76"/>
      <c r="T429" s="76"/>
      <c r="U429" s="76"/>
      <c r="V429" s="76"/>
      <c r="W429" s="76"/>
      <c r="X429" s="76"/>
      <c r="Y429" s="76"/>
      <c r="Z429" s="76"/>
      <c r="AA429" s="76"/>
      <c r="AB429" s="76"/>
      <c r="AC429" s="76"/>
      <c r="AD429" s="76"/>
      <c r="AE429" s="76"/>
      <c r="AF429" s="76"/>
      <c r="AG429" s="76"/>
      <c r="AH429" s="76"/>
      <c r="AI429" s="76"/>
      <c r="AJ429" s="76"/>
      <c r="AK429" s="76"/>
      <c r="AL429" s="76"/>
      <c r="AM429" s="76"/>
      <c r="AN429" s="76"/>
      <c r="AO429" s="76"/>
      <c r="AP429" s="76"/>
      <c r="AQ429" s="76"/>
      <c r="AR429" s="76"/>
      <c r="AS429" s="76"/>
      <c r="AT429" s="76"/>
      <c r="AU429" s="76"/>
      <c r="AV429" s="76"/>
      <c r="AW429" s="76"/>
      <c r="AX429" s="76"/>
      <c r="AY429" s="76"/>
      <c r="AZ429" s="76"/>
      <c r="BA429" s="76"/>
      <c r="BB429" s="76"/>
      <c r="BC429" s="76"/>
      <c r="BD429" s="76"/>
      <c r="BE429" s="76"/>
      <c r="BF429" s="76"/>
      <c r="BG429" s="76"/>
      <c r="BH429" s="76"/>
      <c r="BI429" s="76"/>
      <c r="BJ429" s="76"/>
      <c r="BK429" s="76"/>
      <c r="BL429" s="76"/>
      <c r="BM429" s="76"/>
      <c r="BN429" s="76"/>
      <c r="BO429" s="76"/>
      <c r="BP429" s="76"/>
      <c r="BQ429" s="76"/>
      <c r="BR429" s="76"/>
      <c r="BS429" s="76"/>
      <c r="BU429" s="76"/>
      <c r="BW429" s="76"/>
      <c r="BX429" s="76"/>
      <c r="BY429" s="76"/>
      <c r="BZ429" s="76"/>
      <c r="CA429" s="76"/>
      <c r="CB429" s="76"/>
      <c r="CC429" s="76"/>
      <c r="CD429" s="76"/>
      <c r="CE429" s="76"/>
      <c r="CF429" s="76"/>
      <c r="CG429" s="76"/>
      <c r="CH429" s="76"/>
      <c r="CI429" s="76"/>
      <c r="CJ429" s="76"/>
      <c r="CK429" s="76"/>
      <c r="CL429" s="76"/>
      <c r="CM429" s="76"/>
      <c r="CN429" s="76"/>
      <c r="CO429" s="76"/>
      <c r="CP429" s="76"/>
      <c r="CQ429" s="76"/>
      <c r="CR429" s="76"/>
      <c r="CS429" s="76"/>
      <c r="CT429" s="76"/>
      <c r="CU429" s="76"/>
      <c r="CV429" s="76"/>
      <c r="CW429" s="76"/>
      <c r="CX429" s="76"/>
      <c r="CY429" s="76"/>
      <c r="CZ429" s="76"/>
      <c r="DA429" s="76"/>
      <c r="DB429" s="76"/>
      <c r="DC429" s="76"/>
      <c r="DD429" s="76"/>
      <c r="DE429" s="76"/>
      <c r="DF429" s="76"/>
      <c r="DG429" s="76"/>
      <c r="DH429" s="76"/>
      <c r="DI429" s="76"/>
      <c r="DJ429" s="76"/>
      <c r="DK429" s="76"/>
      <c r="DL429" s="76"/>
      <c r="DM429" s="76"/>
      <c r="DN429" s="76"/>
      <c r="DO429" s="77"/>
      <c r="DP429" s="77"/>
      <c r="DQ429" s="77"/>
      <c r="DR429" s="77"/>
      <c r="DS429" s="77"/>
      <c r="DT429" s="77"/>
      <c r="DU429" s="77"/>
      <c r="DV429" s="77"/>
      <c r="DW429" s="77"/>
      <c r="DX429" s="76"/>
      <c r="DY429" s="137"/>
      <c r="DZ429" s="76"/>
      <c r="EA429" s="137"/>
      <c r="EB429" s="76"/>
      <c r="EC429" s="137"/>
      <c r="ED429" s="76"/>
      <c r="EE429" s="137"/>
      <c r="EF429" s="76"/>
    </row>
    <row r="430" spans="2:136" x14ac:dyDescent="0.2">
      <c r="B430" s="76"/>
      <c r="T430" s="76"/>
      <c r="U430" s="76"/>
      <c r="V430" s="76"/>
      <c r="W430" s="76"/>
      <c r="X430" s="76"/>
      <c r="Y430" s="76"/>
      <c r="Z430" s="76"/>
      <c r="AA430" s="76"/>
      <c r="AB430" s="76"/>
      <c r="AC430" s="76"/>
      <c r="AD430" s="76"/>
      <c r="AE430" s="76"/>
      <c r="AF430" s="76"/>
      <c r="AG430" s="76"/>
      <c r="AH430" s="76"/>
      <c r="AI430" s="76"/>
      <c r="AJ430" s="76"/>
      <c r="AK430" s="76"/>
      <c r="AL430" s="76"/>
      <c r="AM430" s="76"/>
      <c r="AN430" s="76"/>
      <c r="AO430" s="76"/>
      <c r="AP430" s="76"/>
      <c r="AQ430" s="76"/>
      <c r="AR430" s="76"/>
      <c r="AS430" s="76"/>
      <c r="AT430" s="76"/>
      <c r="AU430" s="76"/>
      <c r="AV430" s="76"/>
      <c r="AW430" s="76"/>
      <c r="AX430" s="76"/>
      <c r="AY430" s="76"/>
      <c r="AZ430" s="76"/>
      <c r="BA430" s="76"/>
      <c r="BB430" s="76"/>
      <c r="BC430" s="76"/>
      <c r="BD430" s="76"/>
      <c r="BE430" s="76"/>
      <c r="BF430" s="76"/>
      <c r="BG430" s="76"/>
      <c r="BH430" s="76"/>
      <c r="BI430" s="76"/>
      <c r="BJ430" s="76"/>
      <c r="BK430" s="76"/>
      <c r="BL430" s="76"/>
      <c r="BM430" s="76"/>
      <c r="BN430" s="76"/>
      <c r="BO430" s="76"/>
      <c r="BP430" s="76"/>
      <c r="BQ430" s="76"/>
      <c r="BR430" s="76"/>
      <c r="BS430" s="76"/>
      <c r="BU430" s="76"/>
      <c r="BW430" s="76"/>
      <c r="BX430" s="76"/>
      <c r="BY430" s="76"/>
      <c r="BZ430" s="76"/>
      <c r="CA430" s="76"/>
      <c r="CB430" s="76"/>
      <c r="CC430" s="76"/>
      <c r="CD430" s="76"/>
      <c r="CE430" s="76"/>
      <c r="CF430" s="76"/>
      <c r="CG430" s="76"/>
      <c r="CH430" s="76"/>
      <c r="CI430" s="76"/>
      <c r="CJ430" s="76"/>
      <c r="CK430" s="76"/>
      <c r="CL430" s="76"/>
      <c r="CM430" s="76"/>
      <c r="CN430" s="76"/>
      <c r="CO430" s="76"/>
      <c r="CP430" s="76"/>
      <c r="CQ430" s="76"/>
      <c r="CR430" s="76"/>
      <c r="CS430" s="76"/>
      <c r="CT430" s="76"/>
      <c r="CU430" s="76"/>
      <c r="CV430" s="76"/>
      <c r="CW430" s="76"/>
      <c r="CX430" s="76"/>
      <c r="CY430" s="76"/>
      <c r="CZ430" s="76"/>
      <c r="DA430" s="76"/>
      <c r="DB430" s="76"/>
      <c r="DC430" s="76"/>
      <c r="DD430" s="76"/>
      <c r="DE430" s="76"/>
      <c r="DF430" s="76"/>
      <c r="DG430" s="76"/>
      <c r="DH430" s="76"/>
      <c r="DI430" s="76"/>
      <c r="DJ430" s="76"/>
      <c r="DK430" s="76"/>
      <c r="DL430" s="76"/>
      <c r="DM430" s="76"/>
      <c r="DN430" s="76"/>
      <c r="DO430" s="77"/>
      <c r="DP430" s="77"/>
      <c r="DQ430" s="77"/>
      <c r="DR430" s="77"/>
      <c r="DS430" s="77"/>
      <c r="DT430" s="77"/>
      <c r="DU430" s="77"/>
      <c r="DV430" s="77"/>
      <c r="DW430" s="77"/>
      <c r="DX430" s="76"/>
      <c r="DY430" s="137"/>
      <c r="DZ430" s="76"/>
      <c r="EA430" s="137"/>
      <c r="EB430" s="76"/>
      <c r="EC430" s="137"/>
      <c r="ED430" s="76"/>
      <c r="EE430" s="137"/>
      <c r="EF430" s="76"/>
    </row>
    <row r="431" spans="2:136" x14ac:dyDescent="0.2">
      <c r="B431" s="76"/>
      <c r="T431" s="76"/>
      <c r="U431" s="76"/>
      <c r="V431" s="76"/>
      <c r="W431" s="76"/>
      <c r="X431" s="76"/>
      <c r="Y431" s="76"/>
      <c r="Z431" s="76"/>
      <c r="AA431" s="76"/>
      <c r="AB431" s="76"/>
      <c r="AC431" s="76"/>
      <c r="AD431" s="76"/>
      <c r="AE431" s="76"/>
      <c r="AF431" s="76"/>
      <c r="AG431" s="76"/>
      <c r="AH431" s="76"/>
      <c r="AI431" s="76"/>
      <c r="AJ431" s="76"/>
      <c r="AK431" s="76"/>
      <c r="AL431" s="76"/>
      <c r="AM431" s="76"/>
      <c r="AN431" s="76"/>
      <c r="AO431" s="76"/>
      <c r="AP431" s="76"/>
      <c r="AQ431" s="76"/>
      <c r="AR431" s="76"/>
      <c r="AS431" s="76"/>
      <c r="AT431" s="76"/>
      <c r="AU431" s="76"/>
      <c r="AV431" s="76"/>
      <c r="AW431" s="76"/>
      <c r="AX431" s="76"/>
      <c r="AY431" s="76"/>
      <c r="AZ431" s="76"/>
      <c r="BA431" s="76"/>
      <c r="BB431" s="76"/>
      <c r="BC431" s="76"/>
      <c r="BD431" s="76"/>
      <c r="BE431" s="76"/>
      <c r="BF431" s="76"/>
      <c r="BG431" s="76"/>
      <c r="BH431" s="76"/>
      <c r="BI431" s="76"/>
      <c r="BJ431" s="76"/>
      <c r="BK431" s="76"/>
      <c r="BL431" s="76"/>
      <c r="BM431" s="76"/>
      <c r="BN431" s="76"/>
      <c r="BO431" s="76"/>
      <c r="BP431" s="76"/>
      <c r="BQ431" s="76"/>
      <c r="BR431" s="76"/>
      <c r="BS431" s="76"/>
      <c r="BU431" s="76"/>
      <c r="BW431" s="76"/>
      <c r="BX431" s="76"/>
      <c r="BY431" s="76"/>
      <c r="BZ431" s="76"/>
      <c r="CA431" s="76"/>
      <c r="CB431" s="76"/>
      <c r="CC431" s="76"/>
      <c r="CD431" s="76"/>
      <c r="CE431" s="76"/>
      <c r="CF431" s="76"/>
      <c r="CG431" s="76"/>
      <c r="CH431" s="76"/>
      <c r="CI431" s="76"/>
      <c r="CJ431" s="76"/>
      <c r="CK431" s="76"/>
      <c r="CL431" s="76"/>
      <c r="CM431" s="76"/>
      <c r="CN431" s="76"/>
      <c r="CO431" s="76"/>
      <c r="CP431" s="76"/>
      <c r="CQ431" s="76"/>
      <c r="CR431" s="76"/>
      <c r="CS431" s="76"/>
      <c r="CT431" s="76"/>
      <c r="CU431" s="76"/>
      <c r="CV431" s="76"/>
      <c r="CW431" s="76"/>
      <c r="CX431" s="76"/>
      <c r="CY431" s="76"/>
      <c r="CZ431" s="76"/>
      <c r="DA431" s="76"/>
      <c r="DB431" s="76"/>
      <c r="DC431" s="76"/>
      <c r="DD431" s="76"/>
      <c r="DE431" s="76"/>
      <c r="DF431" s="76"/>
      <c r="DG431" s="76"/>
      <c r="DH431" s="76"/>
      <c r="DI431" s="76"/>
      <c r="DJ431" s="76"/>
      <c r="DK431" s="76"/>
      <c r="DL431" s="76"/>
      <c r="DM431" s="76"/>
      <c r="DN431" s="76"/>
      <c r="DO431" s="77"/>
      <c r="DP431" s="77"/>
      <c r="DQ431" s="77"/>
      <c r="DR431" s="77"/>
      <c r="DS431" s="77"/>
      <c r="DT431" s="77"/>
      <c r="DU431" s="77"/>
      <c r="DV431" s="77"/>
      <c r="DW431" s="77"/>
      <c r="DX431" s="76"/>
      <c r="DY431" s="137"/>
      <c r="DZ431" s="76"/>
      <c r="EA431" s="137"/>
      <c r="EB431" s="76"/>
      <c r="EC431" s="137"/>
      <c r="ED431" s="76"/>
      <c r="EE431" s="137"/>
      <c r="EF431" s="76"/>
    </row>
    <row r="432" spans="2:136" x14ac:dyDescent="0.2">
      <c r="B432" s="76"/>
      <c r="T432" s="76"/>
      <c r="U432" s="76"/>
      <c r="V432" s="76"/>
      <c r="W432" s="76"/>
      <c r="X432" s="76"/>
      <c r="Y432" s="76"/>
      <c r="Z432" s="76"/>
      <c r="AA432" s="76"/>
      <c r="AB432" s="76"/>
      <c r="AC432" s="76"/>
      <c r="AD432" s="76"/>
      <c r="AE432" s="76"/>
      <c r="AF432" s="76"/>
      <c r="AG432" s="76"/>
      <c r="AH432" s="76"/>
      <c r="AI432" s="76"/>
      <c r="AJ432" s="76"/>
      <c r="AK432" s="76"/>
      <c r="AL432" s="76"/>
      <c r="AM432" s="76"/>
      <c r="AN432" s="76"/>
      <c r="AO432" s="76"/>
      <c r="AP432" s="76"/>
      <c r="AQ432" s="76"/>
      <c r="AR432" s="76"/>
      <c r="AS432" s="76"/>
      <c r="AT432" s="76"/>
      <c r="AU432" s="76"/>
      <c r="AV432" s="76"/>
      <c r="AW432" s="76"/>
      <c r="AX432" s="76"/>
      <c r="AY432" s="76"/>
      <c r="AZ432" s="76"/>
      <c r="BA432" s="76"/>
      <c r="BB432" s="76"/>
      <c r="BC432" s="76"/>
      <c r="BD432" s="76"/>
      <c r="BE432" s="76"/>
      <c r="BF432" s="76"/>
      <c r="BG432" s="76"/>
      <c r="BH432" s="76"/>
      <c r="BI432" s="76"/>
      <c r="BJ432" s="76"/>
      <c r="BK432" s="76"/>
      <c r="BL432" s="76"/>
      <c r="BM432" s="76"/>
      <c r="BN432" s="76"/>
      <c r="BO432" s="76"/>
      <c r="BP432" s="76"/>
      <c r="BQ432" s="76"/>
      <c r="BR432" s="76"/>
      <c r="BS432" s="76"/>
      <c r="BU432" s="76"/>
      <c r="BW432" s="76"/>
      <c r="BX432" s="76"/>
      <c r="BY432" s="76"/>
      <c r="BZ432" s="76"/>
      <c r="CA432" s="76"/>
      <c r="CB432" s="76"/>
      <c r="CC432" s="76"/>
      <c r="CD432" s="76"/>
      <c r="CE432" s="76"/>
      <c r="CF432" s="76"/>
      <c r="CG432" s="76"/>
      <c r="CH432" s="76"/>
      <c r="CI432" s="76"/>
      <c r="CJ432" s="76"/>
      <c r="CK432" s="76"/>
      <c r="CL432" s="76"/>
      <c r="CM432" s="76"/>
      <c r="CN432" s="76"/>
      <c r="CO432" s="76"/>
      <c r="CP432" s="76"/>
      <c r="CQ432" s="76"/>
      <c r="CR432" s="76"/>
      <c r="CS432" s="76"/>
      <c r="CT432" s="76"/>
      <c r="CU432" s="76"/>
      <c r="CV432" s="76"/>
      <c r="CW432" s="76"/>
      <c r="CX432" s="76"/>
      <c r="CY432" s="76"/>
      <c r="CZ432" s="76"/>
      <c r="DA432" s="76"/>
      <c r="DB432" s="76"/>
      <c r="DC432" s="76"/>
      <c r="DD432" s="76"/>
      <c r="DE432" s="76"/>
      <c r="DF432" s="76"/>
      <c r="DG432" s="76"/>
      <c r="DH432" s="76"/>
      <c r="DI432" s="76"/>
      <c r="DJ432" s="76"/>
      <c r="DK432" s="76"/>
      <c r="DL432" s="76"/>
      <c r="DM432" s="76"/>
      <c r="DN432" s="76"/>
      <c r="DO432" s="77"/>
      <c r="DP432" s="77"/>
      <c r="DQ432" s="77"/>
      <c r="DR432" s="77"/>
      <c r="DS432" s="77"/>
      <c r="DT432" s="77"/>
      <c r="DU432" s="77"/>
      <c r="DV432" s="77"/>
      <c r="DW432" s="77"/>
      <c r="DX432" s="76"/>
      <c r="DY432" s="137"/>
      <c r="DZ432" s="76"/>
      <c r="EA432" s="137"/>
      <c r="EB432" s="76"/>
      <c r="EC432" s="137"/>
      <c r="ED432" s="76"/>
      <c r="EE432" s="137"/>
      <c r="EF432" s="76"/>
    </row>
    <row r="433" spans="2:136" x14ac:dyDescent="0.2">
      <c r="B433" s="76"/>
      <c r="T433" s="76"/>
      <c r="U433" s="76"/>
      <c r="V433" s="76"/>
      <c r="W433" s="76"/>
      <c r="X433" s="76"/>
      <c r="Y433" s="76"/>
      <c r="Z433" s="76"/>
      <c r="AA433" s="76"/>
      <c r="AB433" s="76"/>
      <c r="AC433" s="76"/>
      <c r="AD433" s="76"/>
      <c r="AE433" s="76"/>
      <c r="AF433" s="76"/>
      <c r="AG433" s="76"/>
      <c r="AH433" s="76"/>
      <c r="AI433" s="76"/>
      <c r="AJ433" s="76"/>
      <c r="AK433" s="76"/>
      <c r="AL433" s="76"/>
      <c r="AM433" s="76"/>
      <c r="AN433" s="76"/>
      <c r="AO433" s="76"/>
      <c r="AP433" s="76"/>
      <c r="AQ433" s="76"/>
      <c r="AR433" s="76"/>
      <c r="AS433" s="76"/>
      <c r="AT433" s="76"/>
      <c r="AU433" s="76"/>
      <c r="AV433" s="76"/>
      <c r="AW433" s="76"/>
      <c r="AX433" s="76"/>
      <c r="AY433" s="76"/>
      <c r="AZ433" s="76"/>
      <c r="BA433" s="76"/>
      <c r="BB433" s="76"/>
      <c r="BC433" s="76"/>
      <c r="BD433" s="76"/>
      <c r="BE433" s="76"/>
      <c r="BF433" s="76"/>
      <c r="BG433" s="76"/>
      <c r="BH433" s="76"/>
      <c r="BI433" s="76"/>
      <c r="BJ433" s="76"/>
      <c r="BK433" s="76"/>
      <c r="BL433" s="76"/>
      <c r="BM433" s="76"/>
      <c r="BN433" s="76"/>
      <c r="BO433" s="76"/>
      <c r="BP433" s="76"/>
      <c r="BQ433" s="76"/>
      <c r="BR433" s="76"/>
      <c r="BS433" s="76"/>
      <c r="BU433" s="76"/>
      <c r="BW433" s="76"/>
      <c r="BX433" s="76"/>
      <c r="BY433" s="76"/>
      <c r="BZ433" s="76"/>
      <c r="CA433" s="76"/>
      <c r="CB433" s="76"/>
      <c r="CC433" s="76"/>
      <c r="CD433" s="76"/>
      <c r="CE433" s="76"/>
      <c r="CF433" s="76"/>
      <c r="CG433" s="76"/>
      <c r="CH433" s="76"/>
      <c r="CI433" s="76"/>
      <c r="CJ433" s="76"/>
      <c r="CK433" s="76"/>
      <c r="CL433" s="76"/>
      <c r="CM433" s="76"/>
      <c r="CN433" s="76"/>
      <c r="CO433" s="76"/>
      <c r="CP433" s="76"/>
      <c r="CQ433" s="76"/>
      <c r="CR433" s="76"/>
      <c r="CS433" s="76"/>
      <c r="CT433" s="76"/>
      <c r="CU433" s="76"/>
      <c r="CV433" s="76"/>
      <c r="CW433" s="76"/>
      <c r="CX433" s="76"/>
      <c r="CY433" s="76"/>
      <c r="CZ433" s="76"/>
      <c r="DA433" s="76"/>
      <c r="DB433" s="76"/>
      <c r="DC433" s="76"/>
      <c r="DD433" s="76"/>
      <c r="DE433" s="76"/>
      <c r="DF433" s="76"/>
      <c r="DG433" s="76"/>
      <c r="DH433" s="76"/>
      <c r="DI433" s="76"/>
      <c r="DJ433" s="76"/>
      <c r="DK433" s="76"/>
      <c r="DL433" s="76"/>
      <c r="DM433" s="76"/>
      <c r="DN433" s="76"/>
      <c r="DO433" s="77"/>
      <c r="DP433" s="77"/>
      <c r="DQ433" s="77"/>
      <c r="DR433" s="77"/>
      <c r="DS433" s="77"/>
      <c r="DT433" s="77"/>
      <c r="DU433" s="77"/>
      <c r="DV433" s="77"/>
      <c r="DW433" s="77"/>
      <c r="DX433" s="76"/>
      <c r="DY433" s="137"/>
      <c r="DZ433" s="76"/>
      <c r="EA433" s="137"/>
      <c r="EB433" s="76"/>
      <c r="EC433" s="137"/>
      <c r="ED433" s="76"/>
      <c r="EE433" s="137"/>
      <c r="EF433" s="76"/>
    </row>
    <row r="434" spans="2:136" x14ac:dyDescent="0.2">
      <c r="B434" s="76"/>
      <c r="T434" s="76"/>
      <c r="U434" s="76"/>
      <c r="V434" s="76"/>
      <c r="W434" s="76"/>
      <c r="X434" s="76"/>
      <c r="Y434" s="76"/>
      <c r="Z434" s="76"/>
      <c r="AA434" s="76"/>
      <c r="AB434" s="76"/>
      <c r="AC434" s="76"/>
      <c r="AD434" s="76"/>
      <c r="AE434" s="76"/>
      <c r="AF434" s="76"/>
      <c r="AG434" s="76"/>
      <c r="AH434" s="76"/>
      <c r="AI434" s="76"/>
      <c r="AJ434" s="76"/>
      <c r="AK434" s="76"/>
      <c r="AL434" s="76"/>
      <c r="AM434" s="76"/>
      <c r="AN434" s="76"/>
      <c r="AO434" s="76"/>
      <c r="AP434" s="76"/>
      <c r="AQ434" s="76"/>
      <c r="AR434" s="76"/>
      <c r="AS434" s="76"/>
      <c r="AT434" s="76"/>
      <c r="AU434" s="76"/>
      <c r="AV434" s="76"/>
      <c r="AW434" s="76"/>
      <c r="AX434" s="76"/>
      <c r="AY434" s="76"/>
      <c r="AZ434" s="76"/>
      <c r="BA434" s="76"/>
      <c r="BB434" s="76"/>
      <c r="BC434" s="76"/>
      <c r="BD434" s="76"/>
      <c r="BE434" s="76"/>
      <c r="BF434" s="76"/>
      <c r="BG434" s="76"/>
      <c r="BH434" s="76"/>
      <c r="BI434" s="76"/>
      <c r="BJ434" s="76"/>
      <c r="BK434" s="76"/>
      <c r="BL434" s="76"/>
      <c r="BM434" s="76"/>
      <c r="BN434" s="76"/>
      <c r="BO434" s="76"/>
      <c r="BP434" s="76"/>
      <c r="BQ434" s="76"/>
      <c r="BR434" s="76"/>
      <c r="BS434" s="76"/>
      <c r="BU434" s="76"/>
      <c r="BW434" s="76"/>
      <c r="BX434" s="76"/>
      <c r="BY434" s="76"/>
      <c r="BZ434" s="76"/>
      <c r="CA434" s="76"/>
      <c r="CB434" s="76"/>
      <c r="CC434" s="76"/>
      <c r="CD434" s="76"/>
      <c r="CE434" s="76"/>
      <c r="CF434" s="76"/>
      <c r="CG434" s="76"/>
      <c r="CH434" s="76"/>
      <c r="CI434" s="76"/>
      <c r="CJ434" s="76"/>
      <c r="CK434" s="76"/>
      <c r="CL434" s="76"/>
      <c r="CM434" s="76"/>
      <c r="CN434" s="76"/>
      <c r="CO434" s="76"/>
      <c r="CP434" s="76"/>
      <c r="CQ434" s="76"/>
      <c r="CR434" s="76"/>
      <c r="CS434" s="76"/>
      <c r="CT434" s="76"/>
      <c r="CU434" s="76"/>
      <c r="CV434" s="76"/>
      <c r="CW434" s="76"/>
      <c r="CX434" s="76"/>
      <c r="CY434" s="76"/>
      <c r="CZ434" s="76"/>
      <c r="DA434" s="76"/>
      <c r="DB434" s="76"/>
      <c r="DC434" s="76"/>
      <c r="DD434" s="76"/>
      <c r="DE434" s="76"/>
      <c r="DF434" s="76"/>
      <c r="DG434" s="76"/>
      <c r="DH434" s="76"/>
      <c r="DI434" s="76"/>
      <c r="DJ434" s="76"/>
      <c r="DK434" s="76"/>
      <c r="DL434" s="76"/>
      <c r="DM434" s="76"/>
      <c r="DN434" s="76"/>
      <c r="DO434" s="77"/>
      <c r="DP434" s="77"/>
      <c r="DQ434" s="77"/>
      <c r="DR434" s="77"/>
      <c r="DS434" s="77"/>
      <c r="DT434" s="77"/>
      <c r="DU434" s="77"/>
      <c r="DV434" s="77"/>
      <c r="DW434" s="77"/>
      <c r="DX434" s="76"/>
      <c r="DY434" s="137"/>
      <c r="DZ434" s="76"/>
      <c r="EA434" s="137"/>
      <c r="EB434" s="76"/>
      <c r="EC434" s="137"/>
      <c r="ED434" s="76"/>
      <c r="EE434" s="137"/>
      <c r="EF434" s="76"/>
    </row>
    <row r="435" spans="2:136" x14ac:dyDescent="0.2">
      <c r="B435" s="76"/>
      <c r="T435" s="76"/>
      <c r="U435" s="76"/>
      <c r="V435" s="76"/>
      <c r="W435" s="76"/>
      <c r="X435" s="76"/>
      <c r="Y435" s="76"/>
      <c r="Z435" s="76"/>
      <c r="AA435" s="76"/>
      <c r="AB435" s="76"/>
      <c r="AC435" s="76"/>
      <c r="AD435" s="76"/>
      <c r="AE435" s="76"/>
      <c r="AF435" s="76"/>
      <c r="AG435" s="76"/>
      <c r="AH435" s="76"/>
      <c r="AI435" s="76"/>
      <c r="AJ435" s="76"/>
      <c r="AK435" s="76"/>
      <c r="AL435" s="76"/>
      <c r="AM435" s="76"/>
      <c r="AN435" s="76"/>
      <c r="AO435" s="76"/>
      <c r="AP435" s="76"/>
      <c r="AQ435" s="76"/>
      <c r="AR435" s="76"/>
      <c r="AS435" s="76"/>
      <c r="AT435" s="76"/>
      <c r="AU435" s="76"/>
      <c r="AV435" s="76"/>
      <c r="AW435" s="76"/>
      <c r="AX435" s="76"/>
      <c r="AY435" s="76"/>
      <c r="AZ435" s="76"/>
      <c r="BA435" s="76"/>
      <c r="BB435" s="76"/>
      <c r="BC435" s="76"/>
      <c r="BD435" s="76"/>
      <c r="BE435" s="76"/>
      <c r="BF435" s="76"/>
      <c r="BG435" s="76"/>
      <c r="BH435" s="76"/>
      <c r="BI435" s="76"/>
      <c r="BJ435" s="76"/>
      <c r="BK435" s="76"/>
      <c r="BL435" s="76"/>
      <c r="BM435" s="76"/>
      <c r="BN435" s="76"/>
      <c r="BO435" s="76"/>
      <c r="BP435" s="76"/>
      <c r="BQ435" s="76"/>
      <c r="BR435" s="76"/>
      <c r="BS435" s="76"/>
      <c r="BU435" s="76"/>
      <c r="BW435" s="76"/>
      <c r="BX435" s="76"/>
      <c r="BY435" s="76"/>
      <c r="BZ435" s="76"/>
      <c r="CA435" s="76"/>
      <c r="CB435" s="76"/>
      <c r="CC435" s="76"/>
      <c r="CD435" s="76"/>
      <c r="CE435" s="76"/>
      <c r="CF435" s="76"/>
      <c r="CG435" s="76"/>
      <c r="CH435" s="76"/>
      <c r="CI435" s="76"/>
      <c r="CJ435" s="76"/>
      <c r="CK435" s="76"/>
      <c r="CL435" s="76"/>
      <c r="CM435" s="76"/>
      <c r="CN435" s="76"/>
      <c r="CO435" s="76"/>
      <c r="CP435" s="76"/>
      <c r="CQ435" s="76"/>
      <c r="CR435" s="76"/>
      <c r="CS435" s="76"/>
      <c r="CT435" s="76"/>
      <c r="CU435" s="76"/>
      <c r="CV435" s="76"/>
      <c r="CW435" s="76"/>
      <c r="CX435" s="76"/>
      <c r="CY435" s="76"/>
      <c r="CZ435" s="76"/>
      <c r="DA435" s="76"/>
      <c r="DB435" s="76"/>
      <c r="DC435" s="76"/>
      <c r="DD435" s="76"/>
      <c r="DE435" s="76"/>
      <c r="DF435" s="76"/>
      <c r="DG435" s="76"/>
      <c r="DH435" s="76"/>
      <c r="DI435" s="76"/>
      <c r="DJ435" s="76"/>
      <c r="DK435" s="76"/>
      <c r="DL435" s="76"/>
      <c r="DM435" s="76"/>
      <c r="DN435" s="76"/>
      <c r="DO435" s="77"/>
      <c r="DP435" s="77"/>
      <c r="DQ435" s="77"/>
      <c r="DR435" s="77"/>
      <c r="DS435" s="77"/>
      <c r="DT435" s="77"/>
      <c r="DU435" s="77"/>
      <c r="DV435" s="77"/>
      <c r="DW435" s="77"/>
      <c r="DX435" s="76"/>
      <c r="DY435" s="137"/>
      <c r="DZ435" s="76"/>
      <c r="EA435" s="137"/>
      <c r="EB435" s="76"/>
      <c r="EC435" s="137"/>
      <c r="ED435" s="76"/>
      <c r="EE435" s="137"/>
      <c r="EF435" s="76"/>
    </row>
    <row r="436" spans="2:136" x14ac:dyDescent="0.2">
      <c r="B436" s="76"/>
      <c r="T436" s="76"/>
      <c r="U436" s="76"/>
      <c r="V436" s="76"/>
      <c r="W436" s="76"/>
      <c r="X436" s="76"/>
      <c r="Y436" s="76"/>
      <c r="Z436" s="76"/>
      <c r="AA436" s="76"/>
      <c r="AB436" s="76"/>
      <c r="AC436" s="76"/>
      <c r="AD436" s="76"/>
      <c r="AE436" s="76"/>
      <c r="AF436" s="76"/>
      <c r="AG436" s="76"/>
      <c r="AH436" s="76"/>
      <c r="AI436" s="76"/>
      <c r="AJ436" s="76"/>
      <c r="AK436" s="76"/>
      <c r="AL436" s="76"/>
      <c r="AM436" s="76"/>
      <c r="AN436" s="76"/>
      <c r="AO436" s="76"/>
      <c r="AP436" s="76"/>
      <c r="AQ436" s="76"/>
      <c r="AR436" s="76"/>
      <c r="AS436" s="76"/>
      <c r="AT436" s="76"/>
      <c r="AU436" s="76"/>
      <c r="AV436" s="76"/>
      <c r="AW436" s="76"/>
      <c r="AX436" s="76"/>
      <c r="AY436" s="76"/>
      <c r="AZ436" s="76"/>
      <c r="BA436" s="76"/>
      <c r="BB436" s="76"/>
      <c r="BC436" s="76"/>
      <c r="BD436" s="76"/>
      <c r="BE436" s="76"/>
      <c r="BF436" s="76"/>
      <c r="BG436" s="76"/>
      <c r="BH436" s="76"/>
      <c r="BI436" s="76"/>
      <c r="BJ436" s="76"/>
      <c r="BK436" s="76"/>
      <c r="BL436" s="76"/>
      <c r="BM436" s="76"/>
      <c r="BN436" s="76"/>
      <c r="BO436" s="76"/>
      <c r="BP436" s="76"/>
      <c r="BQ436" s="76"/>
      <c r="BR436" s="76"/>
      <c r="BS436" s="76"/>
      <c r="BU436" s="76"/>
      <c r="BW436" s="76"/>
      <c r="BX436" s="76"/>
      <c r="BY436" s="76"/>
      <c r="BZ436" s="76"/>
      <c r="CA436" s="76"/>
      <c r="CB436" s="76"/>
      <c r="CC436" s="76"/>
      <c r="CD436" s="76"/>
      <c r="CE436" s="76"/>
      <c r="CF436" s="76"/>
      <c r="CG436" s="76"/>
      <c r="CH436" s="76"/>
      <c r="CI436" s="76"/>
      <c r="CJ436" s="76"/>
      <c r="CK436" s="76"/>
      <c r="CL436" s="76"/>
      <c r="CM436" s="76"/>
      <c r="CN436" s="76"/>
      <c r="CO436" s="76"/>
      <c r="CP436" s="76"/>
      <c r="CQ436" s="76"/>
      <c r="CR436" s="76"/>
      <c r="CS436" s="76"/>
      <c r="CT436" s="76"/>
      <c r="CU436" s="76"/>
      <c r="CV436" s="76"/>
      <c r="CW436" s="76"/>
      <c r="CX436" s="76"/>
      <c r="CY436" s="76"/>
      <c r="CZ436" s="76"/>
      <c r="DA436" s="76"/>
      <c r="DB436" s="76"/>
      <c r="DC436" s="76"/>
      <c r="DD436" s="76"/>
      <c r="DE436" s="76"/>
      <c r="DF436" s="76"/>
      <c r="DG436" s="76"/>
      <c r="DH436" s="76"/>
      <c r="DI436" s="76"/>
      <c r="DJ436" s="76"/>
      <c r="DK436" s="76"/>
      <c r="DL436" s="76"/>
      <c r="DM436" s="76"/>
      <c r="DN436" s="76"/>
      <c r="DO436" s="77"/>
      <c r="DP436" s="77"/>
      <c r="DQ436" s="77"/>
      <c r="DR436" s="77"/>
      <c r="DS436" s="77"/>
      <c r="DT436" s="77"/>
      <c r="DU436" s="77"/>
      <c r="DV436" s="77"/>
      <c r="DW436" s="77"/>
      <c r="DX436" s="76"/>
      <c r="DY436" s="137"/>
      <c r="DZ436" s="76"/>
      <c r="EA436" s="137"/>
      <c r="EB436" s="76"/>
      <c r="EC436" s="137"/>
      <c r="ED436" s="76"/>
      <c r="EE436" s="137"/>
      <c r="EF436" s="76"/>
    </row>
    <row r="437" spans="2:136" x14ac:dyDescent="0.2">
      <c r="B437" s="76"/>
      <c r="T437" s="76"/>
      <c r="U437" s="76"/>
      <c r="V437" s="76"/>
      <c r="W437" s="76"/>
      <c r="X437" s="76"/>
      <c r="Y437" s="76"/>
      <c r="Z437" s="76"/>
      <c r="AA437" s="76"/>
      <c r="AB437" s="76"/>
      <c r="AC437" s="76"/>
      <c r="AD437" s="76"/>
      <c r="AE437" s="76"/>
      <c r="AF437" s="76"/>
      <c r="AG437" s="76"/>
      <c r="AH437" s="76"/>
      <c r="AI437" s="76"/>
      <c r="AJ437" s="76"/>
      <c r="AK437" s="76"/>
      <c r="AL437" s="76"/>
      <c r="AM437" s="76"/>
      <c r="AN437" s="76"/>
      <c r="AO437" s="76"/>
      <c r="AP437" s="76"/>
      <c r="AQ437" s="76"/>
      <c r="AR437" s="76"/>
      <c r="AS437" s="76"/>
      <c r="AT437" s="76"/>
      <c r="AU437" s="76"/>
      <c r="AV437" s="76"/>
      <c r="AW437" s="76"/>
      <c r="AX437" s="76"/>
      <c r="AY437" s="76"/>
      <c r="AZ437" s="76"/>
      <c r="BA437" s="76"/>
      <c r="BB437" s="76"/>
      <c r="BC437" s="76"/>
      <c r="BD437" s="76"/>
      <c r="BE437" s="76"/>
      <c r="BF437" s="76"/>
      <c r="BG437" s="76"/>
      <c r="BH437" s="76"/>
      <c r="BI437" s="76"/>
      <c r="BJ437" s="76"/>
      <c r="BK437" s="76"/>
      <c r="BL437" s="76"/>
      <c r="BM437" s="76"/>
      <c r="BN437" s="76"/>
      <c r="BO437" s="76"/>
      <c r="BP437" s="76"/>
      <c r="BQ437" s="76"/>
      <c r="BR437" s="76"/>
      <c r="BS437" s="76"/>
      <c r="BU437" s="76"/>
      <c r="BW437" s="76"/>
      <c r="BX437" s="76"/>
      <c r="BY437" s="76"/>
      <c r="BZ437" s="76"/>
      <c r="CA437" s="76"/>
      <c r="CB437" s="76"/>
      <c r="CC437" s="76"/>
      <c r="CD437" s="76"/>
      <c r="CE437" s="76"/>
      <c r="CF437" s="76"/>
      <c r="CG437" s="76"/>
      <c r="CH437" s="76"/>
      <c r="CI437" s="76"/>
      <c r="CJ437" s="76"/>
      <c r="CK437" s="76"/>
      <c r="CL437" s="76"/>
      <c r="CM437" s="76"/>
      <c r="CN437" s="76"/>
      <c r="CO437" s="76"/>
      <c r="CP437" s="76"/>
      <c r="CQ437" s="76"/>
      <c r="CR437" s="76"/>
      <c r="CS437" s="76"/>
      <c r="CT437" s="76"/>
      <c r="CU437" s="76"/>
      <c r="CV437" s="76"/>
      <c r="CW437" s="76"/>
      <c r="CX437" s="76"/>
      <c r="CY437" s="76"/>
      <c r="CZ437" s="76"/>
      <c r="DA437" s="76"/>
      <c r="DB437" s="76"/>
      <c r="DC437" s="76"/>
      <c r="DD437" s="76"/>
      <c r="DE437" s="76"/>
      <c r="DF437" s="76"/>
      <c r="DG437" s="76"/>
      <c r="DH437" s="76"/>
      <c r="DI437" s="76"/>
      <c r="DJ437" s="76"/>
      <c r="DK437" s="76"/>
      <c r="DL437" s="76"/>
      <c r="DM437" s="76"/>
      <c r="DN437" s="76"/>
      <c r="DO437" s="77"/>
      <c r="DP437" s="77"/>
      <c r="DQ437" s="77"/>
      <c r="DR437" s="77"/>
      <c r="DS437" s="77"/>
      <c r="DT437" s="77"/>
      <c r="DU437" s="77"/>
      <c r="DV437" s="77"/>
      <c r="DW437" s="77"/>
      <c r="DX437" s="76"/>
      <c r="DY437" s="137"/>
      <c r="DZ437" s="76"/>
      <c r="EA437" s="137"/>
      <c r="EB437" s="76"/>
      <c r="EC437" s="137"/>
      <c r="ED437" s="76"/>
      <c r="EE437" s="137"/>
      <c r="EF437" s="76"/>
    </row>
    <row r="438" spans="2:136" x14ac:dyDescent="0.2">
      <c r="B438" s="76"/>
      <c r="T438" s="76"/>
      <c r="U438" s="76"/>
      <c r="V438" s="76"/>
      <c r="W438" s="76"/>
      <c r="X438" s="76"/>
      <c r="Y438" s="76"/>
      <c r="Z438" s="76"/>
      <c r="AA438" s="76"/>
      <c r="AB438" s="76"/>
      <c r="AC438" s="76"/>
      <c r="AD438" s="76"/>
      <c r="AE438" s="76"/>
      <c r="AF438" s="76"/>
      <c r="AG438" s="76"/>
      <c r="AH438" s="76"/>
      <c r="AI438" s="76"/>
      <c r="AJ438" s="76"/>
      <c r="AK438" s="76"/>
      <c r="AL438" s="76"/>
      <c r="AM438" s="76"/>
      <c r="AN438" s="76"/>
      <c r="AO438" s="76"/>
      <c r="AP438" s="76"/>
      <c r="AQ438" s="76"/>
      <c r="AR438" s="76"/>
      <c r="AS438" s="76"/>
      <c r="AT438" s="76"/>
      <c r="AU438" s="76"/>
      <c r="AV438" s="76"/>
      <c r="AW438" s="76"/>
      <c r="AX438" s="76"/>
      <c r="AY438" s="76"/>
      <c r="AZ438" s="76"/>
      <c r="BA438" s="76"/>
      <c r="BB438" s="76"/>
      <c r="BC438" s="76"/>
      <c r="BD438" s="76"/>
      <c r="BE438" s="76"/>
      <c r="BF438" s="76"/>
      <c r="BG438" s="76"/>
      <c r="BH438" s="76"/>
      <c r="BI438" s="76"/>
      <c r="BJ438" s="76"/>
      <c r="BK438" s="76"/>
      <c r="BL438" s="76"/>
      <c r="BM438" s="76"/>
      <c r="BN438" s="76"/>
      <c r="BO438" s="76"/>
      <c r="BP438" s="76"/>
      <c r="BQ438" s="76"/>
      <c r="BR438" s="76"/>
      <c r="BS438" s="76"/>
      <c r="BU438" s="76"/>
      <c r="BW438" s="76"/>
      <c r="BX438" s="76"/>
      <c r="BY438" s="76"/>
      <c r="BZ438" s="76"/>
      <c r="CA438" s="76"/>
      <c r="CB438" s="76"/>
      <c r="CC438" s="76"/>
      <c r="CD438" s="76"/>
      <c r="CE438" s="76"/>
      <c r="CF438" s="76"/>
      <c r="CG438" s="76"/>
      <c r="CH438" s="76"/>
      <c r="CI438" s="76"/>
      <c r="CJ438" s="76"/>
      <c r="CK438" s="76"/>
      <c r="CL438" s="76"/>
      <c r="CM438" s="76"/>
      <c r="CN438" s="76"/>
      <c r="CO438" s="76"/>
      <c r="CP438" s="76"/>
      <c r="CQ438" s="76"/>
      <c r="CR438" s="76"/>
      <c r="CS438" s="76"/>
      <c r="CT438" s="76"/>
      <c r="CU438" s="76"/>
      <c r="CV438" s="76"/>
      <c r="CW438" s="76"/>
      <c r="CX438" s="76"/>
      <c r="CY438" s="76"/>
      <c r="CZ438" s="76"/>
      <c r="DA438" s="76"/>
      <c r="DB438" s="76"/>
      <c r="DC438" s="76"/>
      <c r="DD438" s="76"/>
      <c r="DE438" s="76"/>
      <c r="DF438" s="76"/>
      <c r="DG438" s="76"/>
      <c r="DH438" s="76"/>
      <c r="DI438" s="76"/>
      <c r="DJ438" s="76"/>
      <c r="DK438" s="76"/>
      <c r="DL438" s="76"/>
      <c r="DM438" s="76"/>
      <c r="DN438" s="76"/>
      <c r="DO438" s="77"/>
      <c r="DP438" s="77"/>
      <c r="DQ438" s="77"/>
      <c r="DR438" s="77"/>
      <c r="DS438" s="77"/>
      <c r="DT438" s="77"/>
      <c r="DU438" s="77"/>
      <c r="DV438" s="77"/>
      <c r="DW438" s="77"/>
      <c r="DX438" s="76"/>
      <c r="DY438" s="137"/>
      <c r="DZ438" s="76"/>
      <c r="EA438" s="137"/>
      <c r="EB438" s="76"/>
      <c r="EC438" s="137"/>
      <c r="ED438" s="76"/>
      <c r="EE438" s="137"/>
      <c r="EF438" s="76"/>
    </row>
    <row r="439" spans="2:136" x14ac:dyDescent="0.2">
      <c r="B439" s="76"/>
      <c r="T439" s="76"/>
      <c r="U439" s="76"/>
      <c r="V439" s="76"/>
      <c r="W439" s="76"/>
      <c r="X439" s="76"/>
      <c r="Y439" s="76"/>
      <c r="Z439" s="76"/>
      <c r="AA439" s="76"/>
      <c r="AB439" s="76"/>
      <c r="AC439" s="76"/>
      <c r="AD439" s="76"/>
      <c r="AE439" s="76"/>
      <c r="AF439" s="76"/>
      <c r="AG439" s="76"/>
      <c r="AH439" s="76"/>
      <c r="AI439" s="76"/>
      <c r="AJ439" s="76"/>
      <c r="AK439" s="76"/>
      <c r="AL439" s="76"/>
      <c r="AM439" s="76"/>
      <c r="AN439" s="76"/>
      <c r="AO439" s="76"/>
      <c r="AP439" s="76"/>
      <c r="AQ439" s="76"/>
      <c r="AR439" s="76"/>
      <c r="AS439" s="76"/>
      <c r="AT439" s="76"/>
      <c r="AU439" s="76"/>
      <c r="AV439" s="76"/>
      <c r="AW439" s="76"/>
      <c r="AX439" s="76"/>
      <c r="AY439" s="76"/>
      <c r="AZ439" s="76"/>
      <c r="BA439" s="76"/>
      <c r="BB439" s="76"/>
      <c r="BC439" s="76"/>
      <c r="BD439" s="76"/>
      <c r="BE439" s="76"/>
      <c r="BF439" s="76"/>
      <c r="BG439" s="76"/>
      <c r="BH439" s="76"/>
      <c r="BI439" s="76"/>
      <c r="BJ439" s="76"/>
      <c r="BK439" s="76"/>
      <c r="BL439" s="76"/>
      <c r="BM439" s="76"/>
      <c r="BN439" s="76"/>
      <c r="BO439" s="76"/>
      <c r="BP439" s="76"/>
      <c r="BQ439" s="76"/>
      <c r="BR439" s="76"/>
      <c r="BS439" s="76"/>
      <c r="BU439" s="76"/>
      <c r="BW439" s="76"/>
      <c r="BX439" s="76"/>
      <c r="BY439" s="76"/>
      <c r="BZ439" s="76"/>
      <c r="CA439" s="76"/>
      <c r="CB439" s="76"/>
      <c r="CC439" s="76"/>
      <c r="CD439" s="76"/>
      <c r="CE439" s="76"/>
      <c r="CF439" s="76"/>
      <c r="CG439" s="76"/>
      <c r="CH439" s="76"/>
      <c r="CI439" s="76"/>
      <c r="CJ439" s="76"/>
      <c r="CK439" s="76"/>
      <c r="CL439" s="76"/>
      <c r="CM439" s="76"/>
      <c r="CN439" s="76"/>
      <c r="CO439" s="76"/>
      <c r="CP439" s="76"/>
      <c r="CQ439" s="76"/>
      <c r="CR439" s="76"/>
      <c r="CS439" s="76"/>
      <c r="CT439" s="76"/>
      <c r="CU439" s="76"/>
      <c r="CV439" s="76"/>
      <c r="CW439" s="76"/>
      <c r="CX439" s="76"/>
      <c r="CY439" s="76"/>
      <c r="CZ439" s="76"/>
      <c r="DA439" s="76"/>
      <c r="DB439" s="76"/>
      <c r="DC439" s="76"/>
      <c r="DD439" s="76"/>
      <c r="DE439" s="76"/>
      <c r="DF439" s="76"/>
      <c r="DG439" s="76"/>
      <c r="DH439" s="76"/>
      <c r="DI439" s="76"/>
      <c r="DJ439" s="76"/>
      <c r="DK439" s="76"/>
      <c r="DL439" s="76"/>
      <c r="DM439" s="76"/>
      <c r="DN439" s="76"/>
      <c r="DO439" s="77"/>
      <c r="DP439" s="77"/>
      <c r="DQ439" s="77"/>
      <c r="DR439" s="77"/>
      <c r="DS439" s="77"/>
      <c r="DT439" s="77"/>
      <c r="DU439" s="77"/>
      <c r="DV439" s="77"/>
      <c r="DW439" s="77"/>
      <c r="DX439" s="76"/>
      <c r="DY439" s="137"/>
      <c r="DZ439" s="76"/>
      <c r="EA439" s="137"/>
      <c r="EB439" s="76"/>
      <c r="EC439" s="137"/>
      <c r="ED439" s="76"/>
      <c r="EE439" s="137"/>
      <c r="EF439" s="76"/>
    </row>
    <row r="440" spans="2:136" x14ac:dyDescent="0.2">
      <c r="B440" s="76"/>
      <c r="T440" s="76"/>
      <c r="U440" s="76"/>
      <c r="V440" s="76"/>
      <c r="W440" s="76"/>
      <c r="X440" s="76"/>
      <c r="Y440" s="76"/>
      <c r="Z440" s="76"/>
      <c r="AA440" s="76"/>
      <c r="AB440" s="76"/>
      <c r="AC440" s="76"/>
      <c r="AD440" s="76"/>
      <c r="AE440" s="76"/>
      <c r="AF440" s="76"/>
      <c r="AG440" s="76"/>
      <c r="AH440" s="76"/>
      <c r="AI440" s="76"/>
      <c r="AJ440" s="76"/>
      <c r="AK440" s="76"/>
      <c r="AL440" s="76"/>
      <c r="AM440" s="76"/>
      <c r="AN440" s="76"/>
      <c r="AO440" s="76"/>
      <c r="AP440" s="76"/>
      <c r="AQ440" s="76"/>
      <c r="AR440" s="76"/>
      <c r="AS440" s="76"/>
      <c r="AT440" s="76"/>
      <c r="AU440" s="76"/>
      <c r="AV440" s="76"/>
      <c r="AW440" s="76"/>
      <c r="AX440" s="76"/>
      <c r="AY440" s="76"/>
      <c r="AZ440" s="76"/>
      <c r="BA440" s="76"/>
      <c r="BB440" s="76"/>
      <c r="BC440" s="76"/>
      <c r="BD440" s="76"/>
      <c r="BE440" s="76"/>
      <c r="BF440" s="76"/>
      <c r="BG440" s="76"/>
      <c r="BH440" s="76"/>
      <c r="BI440" s="76"/>
      <c r="BJ440" s="76"/>
      <c r="BK440" s="76"/>
      <c r="BL440" s="76"/>
      <c r="BM440" s="76"/>
      <c r="BN440" s="76"/>
      <c r="BO440" s="76"/>
      <c r="BP440" s="76"/>
      <c r="BQ440" s="76"/>
      <c r="BR440" s="76"/>
      <c r="BS440" s="76"/>
      <c r="BU440" s="76"/>
      <c r="BW440" s="76"/>
      <c r="BX440" s="76"/>
      <c r="BY440" s="76"/>
      <c r="BZ440" s="76"/>
      <c r="CA440" s="76"/>
      <c r="CB440" s="76"/>
      <c r="CC440" s="76"/>
      <c r="CD440" s="76"/>
      <c r="CE440" s="76"/>
      <c r="CF440" s="76"/>
      <c r="CG440" s="76"/>
      <c r="CH440" s="76"/>
      <c r="CI440" s="76"/>
      <c r="CJ440" s="76"/>
      <c r="CK440" s="76"/>
      <c r="CL440" s="76"/>
      <c r="CM440" s="76"/>
      <c r="CN440" s="76"/>
      <c r="CO440" s="76"/>
      <c r="CP440" s="76"/>
      <c r="CQ440" s="76"/>
      <c r="CR440" s="76"/>
      <c r="CS440" s="76"/>
      <c r="CT440" s="76"/>
      <c r="CU440" s="76"/>
      <c r="CV440" s="76"/>
      <c r="CW440" s="76"/>
      <c r="CX440" s="76"/>
      <c r="CY440" s="76"/>
      <c r="CZ440" s="76"/>
      <c r="DA440" s="76"/>
      <c r="DB440" s="76"/>
      <c r="DC440" s="76"/>
      <c r="DD440" s="76"/>
      <c r="DE440" s="76"/>
      <c r="DF440" s="76"/>
      <c r="DG440" s="76"/>
      <c r="DH440" s="76"/>
      <c r="DI440" s="76"/>
      <c r="DJ440" s="76"/>
      <c r="DK440" s="76"/>
      <c r="DL440" s="76"/>
      <c r="DM440" s="76"/>
      <c r="DN440" s="76"/>
      <c r="DO440" s="77"/>
      <c r="DP440" s="77"/>
      <c r="DQ440" s="77"/>
      <c r="DR440" s="77"/>
      <c r="DS440" s="77"/>
      <c r="DT440" s="77"/>
      <c r="DU440" s="77"/>
      <c r="DV440" s="77"/>
      <c r="DW440" s="77"/>
      <c r="DX440" s="76"/>
      <c r="DY440" s="137"/>
      <c r="DZ440" s="76"/>
      <c r="EA440" s="137"/>
      <c r="EB440" s="76"/>
      <c r="EC440" s="137"/>
      <c r="ED440" s="76"/>
      <c r="EE440" s="137"/>
      <c r="EF440" s="76"/>
    </row>
    <row r="441" spans="2:136" x14ac:dyDescent="0.2">
      <c r="B441" s="76"/>
      <c r="T441" s="76"/>
      <c r="U441" s="76"/>
      <c r="V441" s="76"/>
      <c r="W441" s="76"/>
      <c r="X441" s="76"/>
      <c r="Y441" s="76"/>
      <c r="Z441" s="76"/>
      <c r="AA441" s="76"/>
      <c r="AB441" s="76"/>
      <c r="AC441" s="76"/>
      <c r="AD441" s="76"/>
      <c r="AE441" s="76"/>
      <c r="AF441" s="76"/>
      <c r="AG441" s="76"/>
      <c r="AH441" s="76"/>
      <c r="AI441" s="76"/>
      <c r="AJ441" s="76"/>
      <c r="AK441" s="76"/>
      <c r="AL441" s="76"/>
      <c r="AM441" s="76"/>
      <c r="AN441" s="76"/>
      <c r="AO441" s="76"/>
      <c r="AP441" s="76"/>
      <c r="AQ441" s="76"/>
      <c r="AR441" s="76"/>
      <c r="AS441" s="76"/>
      <c r="AT441" s="76"/>
      <c r="AU441" s="76"/>
      <c r="AV441" s="76"/>
      <c r="AW441" s="76"/>
      <c r="AX441" s="76"/>
      <c r="AY441" s="76"/>
      <c r="AZ441" s="76"/>
      <c r="BA441" s="76"/>
      <c r="BB441" s="76"/>
      <c r="BC441" s="76"/>
      <c r="BD441" s="76"/>
      <c r="BE441" s="76"/>
      <c r="BF441" s="76"/>
      <c r="BG441" s="76"/>
      <c r="BH441" s="76"/>
      <c r="BI441" s="76"/>
      <c r="BJ441" s="76"/>
      <c r="BK441" s="76"/>
      <c r="BL441" s="76"/>
      <c r="BM441" s="76"/>
      <c r="BN441" s="76"/>
      <c r="BO441" s="76"/>
      <c r="BP441" s="76"/>
      <c r="BQ441" s="76"/>
      <c r="BR441" s="76"/>
      <c r="BS441" s="76"/>
      <c r="BU441" s="76"/>
      <c r="BW441" s="76"/>
      <c r="BX441" s="76"/>
      <c r="BY441" s="76"/>
      <c r="BZ441" s="76"/>
      <c r="CA441" s="76"/>
      <c r="CB441" s="76"/>
      <c r="CC441" s="76"/>
      <c r="CD441" s="76"/>
      <c r="CE441" s="76"/>
      <c r="CF441" s="76"/>
      <c r="CG441" s="76"/>
      <c r="CH441" s="76"/>
      <c r="CI441" s="76"/>
      <c r="CJ441" s="76"/>
      <c r="CK441" s="76"/>
      <c r="CL441" s="76"/>
      <c r="CM441" s="76"/>
      <c r="CN441" s="76"/>
      <c r="CO441" s="76"/>
      <c r="CP441" s="76"/>
      <c r="CQ441" s="76"/>
      <c r="CR441" s="76"/>
      <c r="CS441" s="76"/>
      <c r="CT441" s="76"/>
      <c r="CU441" s="76"/>
      <c r="CV441" s="76"/>
      <c r="CW441" s="76"/>
      <c r="CX441" s="76"/>
      <c r="CY441" s="76"/>
      <c r="CZ441" s="76"/>
      <c r="DA441" s="76"/>
      <c r="DB441" s="76"/>
      <c r="DC441" s="76"/>
      <c r="DD441" s="76"/>
      <c r="DE441" s="76"/>
      <c r="DF441" s="76"/>
      <c r="DG441" s="76"/>
      <c r="DH441" s="76"/>
      <c r="DI441" s="76"/>
      <c r="DJ441" s="76"/>
      <c r="DK441" s="76"/>
      <c r="DL441" s="76"/>
      <c r="DM441" s="76"/>
      <c r="DN441" s="76"/>
      <c r="DO441" s="77"/>
      <c r="DP441" s="77"/>
      <c r="DQ441" s="77"/>
      <c r="DR441" s="77"/>
      <c r="DS441" s="77"/>
      <c r="DT441" s="77"/>
      <c r="DU441" s="77"/>
      <c r="DV441" s="77"/>
      <c r="DW441" s="77"/>
      <c r="DX441" s="76"/>
      <c r="DY441" s="137"/>
      <c r="DZ441" s="76"/>
      <c r="EA441" s="137"/>
      <c r="EB441" s="76"/>
      <c r="EC441" s="137"/>
      <c r="ED441" s="76"/>
      <c r="EE441" s="137"/>
      <c r="EF441" s="76"/>
    </row>
    <row r="442" spans="2:136" x14ac:dyDescent="0.2">
      <c r="B442" s="76"/>
      <c r="T442" s="76"/>
      <c r="U442" s="76"/>
      <c r="V442" s="76"/>
      <c r="W442" s="76"/>
      <c r="X442" s="76"/>
      <c r="Y442" s="76"/>
      <c r="Z442" s="76"/>
      <c r="AA442" s="76"/>
      <c r="AB442" s="76"/>
      <c r="AC442" s="76"/>
      <c r="AD442" s="76"/>
      <c r="AE442" s="76"/>
      <c r="AF442" s="76"/>
      <c r="AG442" s="76"/>
      <c r="AH442" s="76"/>
      <c r="AI442" s="76"/>
      <c r="AJ442" s="76"/>
      <c r="AK442" s="76"/>
      <c r="AL442" s="76"/>
      <c r="AM442" s="76"/>
      <c r="AN442" s="76"/>
      <c r="AO442" s="76"/>
      <c r="AP442" s="76"/>
      <c r="AQ442" s="76"/>
      <c r="AR442" s="76"/>
      <c r="AS442" s="76"/>
      <c r="AT442" s="76"/>
      <c r="AU442" s="76"/>
      <c r="AV442" s="76"/>
      <c r="AW442" s="76"/>
      <c r="AX442" s="76"/>
      <c r="AY442" s="76"/>
      <c r="AZ442" s="76"/>
      <c r="BA442" s="76"/>
      <c r="BB442" s="76"/>
      <c r="BC442" s="76"/>
      <c r="BD442" s="76"/>
      <c r="BE442" s="76"/>
      <c r="BF442" s="76"/>
      <c r="BG442" s="76"/>
      <c r="BH442" s="76"/>
      <c r="BI442" s="76"/>
      <c r="BJ442" s="76"/>
      <c r="BK442" s="76"/>
      <c r="BL442" s="76"/>
      <c r="BM442" s="76"/>
      <c r="BN442" s="76"/>
      <c r="BO442" s="76"/>
      <c r="BP442" s="76"/>
      <c r="BQ442" s="76"/>
      <c r="BR442" s="76"/>
      <c r="BS442" s="76"/>
      <c r="BU442" s="76"/>
      <c r="BW442" s="76"/>
      <c r="BX442" s="76"/>
      <c r="BY442" s="76"/>
      <c r="BZ442" s="76"/>
      <c r="CA442" s="76"/>
      <c r="CB442" s="76"/>
      <c r="CC442" s="76"/>
      <c r="CD442" s="76"/>
      <c r="CE442" s="76"/>
      <c r="CF442" s="76"/>
      <c r="CG442" s="76"/>
      <c r="CH442" s="76"/>
      <c r="CI442" s="76"/>
      <c r="CJ442" s="76"/>
      <c r="CK442" s="76"/>
      <c r="CL442" s="76"/>
      <c r="CM442" s="76"/>
      <c r="CN442" s="76"/>
      <c r="CO442" s="76"/>
      <c r="CP442" s="76"/>
      <c r="CQ442" s="76"/>
      <c r="CR442" s="76"/>
      <c r="CS442" s="76"/>
      <c r="CT442" s="76"/>
      <c r="CU442" s="76"/>
      <c r="CV442" s="76"/>
      <c r="CW442" s="76"/>
      <c r="CX442" s="76"/>
      <c r="CY442" s="76"/>
      <c r="CZ442" s="76"/>
      <c r="DA442" s="76"/>
      <c r="DB442" s="76"/>
      <c r="DC442" s="76"/>
      <c r="DD442" s="76"/>
      <c r="DE442" s="76"/>
      <c r="DF442" s="76"/>
      <c r="DG442" s="76"/>
      <c r="DH442" s="76"/>
      <c r="DI442" s="76"/>
      <c r="DJ442" s="76"/>
      <c r="DK442" s="76"/>
      <c r="DL442" s="76"/>
      <c r="DM442" s="76"/>
      <c r="DN442" s="76"/>
      <c r="DO442" s="77"/>
      <c r="DP442" s="77"/>
      <c r="DQ442" s="77"/>
      <c r="DR442" s="77"/>
      <c r="DS442" s="77"/>
      <c r="DT442" s="77"/>
      <c r="DU442" s="77"/>
      <c r="DV442" s="77"/>
      <c r="DW442" s="77"/>
      <c r="DX442" s="76"/>
      <c r="DY442" s="137"/>
      <c r="DZ442" s="76"/>
      <c r="EA442" s="137"/>
      <c r="EB442" s="76"/>
      <c r="EC442" s="137"/>
      <c r="ED442" s="76"/>
      <c r="EE442" s="137"/>
      <c r="EF442" s="76"/>
    </row>
    <row r="443" spans="2:136" x14ac:dyDescent="0.2">
      <c r="B443" s="76"/>
      <c r="T443" s="76"/>
      <c r="U443" s="76"/>
      <c r="V443" s="76"/>
      <c r="W443" s="76"/>
      <c r="X443" s="76"/>
      <c r="Y443" s="76"/>
      <c r="Z443" s="76"/>
      <c r="AA443" s="76"/>
      <c r="AB443" s="76"/>
      <c r="AC443" s="76"/>
      <c r="AD443" s="76"/>
      <c r="AE443" s="76"/>
      <c r="AF443" s="76"/>
      <c r="AG443" s="76"/>
      <c r="AH443" s="76"/>
      <c r="AI443" s="76"/>
      <c r="AJ443" s="76"/>
      <c r="AK443" s="76"/>
      <c r="AL443" s="76"/>
      <c r="AM443" s="76"/>
      <c r="AN443" s="76"/>
      <c r="AO443" s="76"/>
      <c r="AP443" s="76"/>
      <c r="AQ443" s="76"/>
      <c r="AR443" s="76"/>
      <c r="AS443" s="76"/>
      <c r="AT443" s="76"/>
      <c r="AU443" s="76"/>
      <c r="AV443" s="76"/>
      <c r="AW443" s="76"/>
      <c r="AX443" s="76"/>
      <c r="AY443" s="76"/>
      <c r="AZ443" s="76"/>
      <c r="BA443" s="76"/>
      <c r="BB443" s="76"/>
      <c r="BC443" s="76"/>
      <c r="BD443" s="76"/>
      <c r="BE443" s="76"/>
      <c r="BF443" s="76"/>
      <c r="BG443" s="76"/>
      <c r="BH443" s="76"/>
      <c r="BI443" s="76"/>
      <c r="BJ443" s="76"/>
      <c r="BK443" s="76"/>
      <c r="BL443" s="76"/>
      <c r="BM443" s="76"/>
      <c r="BN443" s="76"/>
      <c r="BO443" s="76"/>
      <c r="BP443" s="76"/>
      <c r="BQ443" s="76"/>
      <c r="BR443" s="76"/>
      <c r="BS443" s="76"/>
      <c r="BU443" s="76"/>
      <c r="BW443" s="76"/>
      <c r="BX443" s="76"/>
      <c r="BY443" s="76"/>
      <c r="BZ443" s="76"/>
      <c r="CA443" s="76"/>
      <c r="CB443" s="76"/>
      <c r="CC443" s="76"/>
      <c r="CD443" s="76"/>
      <c r="CE443" s="76"/>
      <c r="CF443" s="76"/>
      <c r="CG443" s="76"/>
      <c r="CH443" s="76"/>
      <c r="CI443" s="76"/>
      <c r="CJ443" s="76"/>
      <c r="CK443" s="76"/>
      <c r="CL443" s="76"/>
      <c r="CM443" s="76"/>
      <c r="CN443" s="76"/>
      <c r="CO443" s="76"/>
      <c r="CP443" s="76"/>
      <c r="CQ443" s="76"/>
      <c r="CR443" s="76"/>
      <c r="CS443" s="76"/>
      <c r="CT443" s="76"/>
      <c r="CU443" s="76"/>
      <c r="CV443" s="76"/>
      <c r="CW443" s="76"/>
      <c r="CX443" s="76"/>
      <c r="CY443" s="76"/>
      <c r="CZ443" s="76"/>
      <c r="DA443" s="76"/>
      <c r="DB443" s="76"/>
      <c r="DC443" s="76"/>
      <c r="DD443" s="76"/>
      <c r="DE443" s="76"/>
      <c r="DF443" s="76"/>
      <c r="DG443" s="76"/>
      <c r="DH443" s="76"/>
      <c r="DI443" s="76"/>
      <c r="DJ443" s="76"/>
      <c r="DK443" s="76"/>
      <c r="DL443" s="76"/>
      <c r="DM443" s="76"/>
      <c r="DN443" s="76"/>
      <c r="DO443" s="77"/>
      <c r="DP443" s="77"/>
      <c r="DQ443" s="77"/>
      <c r="DR443" s="77"/>
      <c r="DS443" s="77"/>
      <c r="DT443" s="77"/>
      <c r="DU443" s="77"/>
      <c r="DV443" s="77"/>
      <c r="DW443" s="77"/>
      <c r="DX443" s="76"/>
      <c r="DY443" s="137"/>
      <c r="DZ443" s="76"/>
      <c r="EA443" s="137"/>
      <c r="EB443" s="76"/>
      <c r="EC443" s="137"/>
      <c r="ED443" s="76"/>
      <c r="EE443" s="137"/>
      <c r="EF443" s="76"/>
    </row>
    <row r="444" spans="2:136" x14ac:dyDescent="0.2">
      <c r="B444" s="76"/>
      <c r="T444" s="76"/>
      <c r="U444" s="76"/>
      <c r="V444" s="76"/>
      <c r="W444" s="76"/>
      <c r="X444" s="76"/>
      <c r="Y444" s="76"/>
      <c r="Z444" s="76"/>
      <c r="AA444" s="76"/>
      <c r="AB444" s="76"/>
      <c r="AC444" s="76"/>
      <c r="AD444" s="76"/>
      <c r="AE444" s="76"/>
      <c r="AF444" s="76"/>
      <c r="AG444" s="76"/>
      <c r="AH444" s="76"/>
      <c r="AI444" s="76"/>
      <c r="AJ444" s="76"/>
      <c r="AK444" s="76"/>
      <c r="AL444" s="76"/>
      <c r="AM444" s="76"/>
      <c r="AN444" s="76"/>
      <c r="AO444" s="76"/>
      <c r="AP444" s="76"/>
      <c r="AQ444" s="76"/>
      <c r="AR444" s="76"/>
      <c r="AS444" s="76"/>
      <c r="AT444" s="76"/>
      <c r="AU444" s="76"/>
      <c r="AV444" s="76"/>
      <c r="AW444" s="76"/>
      <c r="AX444" s="76"/>
      <c r="AY444" s="76"/>
      <c r="AZ444" s="76"/>
      <c r="BA444" s="76"/>
      <c r="BB444" s="76"/>
      <c r="BC444" s="76"/>
      <c r="BD444" s="76"/>
      <c r="BE444" s="76"/>
      <c r="BF444" s="76"/>
      <c r="BG444" s="76"/>
      <c r="BH444" s="76"/>
      <c r="BI444" s="76"/>
      <c r="BJ444" s="76"/>
      <c r="BK444" s="76"/>
      <c r="BL444" s="76"/>
      <c r="BM444" s="76"/>
      <c r="BN444" s="76"/>
      <c r="BO444" s="76"/>
      <c r="BP444" s="76"/>
      <c r="BQ444" s="76"/>
      <c r="BR444" s="76"/>
      <c r="BS444" s="76"/>
      <c r="BU444" s="76"/>
      <c r="BW444" s="76"/>
      <c r="BX444" s="76"/>
      <c r="BY444" s="76"/>
      <c r="BZ444" s="76"/>
      <c r="CA444" s="76"/>
      <c r="CB444" s="76"/>
      <c r="CC444" s="76"/>
      <c r="CD444" s="76"/>
      <c r="CE444" s="76"/>
      <c r="CF444" s="76"/>
      <c r="CG444" s="76"/>
      <c r="CH444" s="76"/>
      <c r="CI444" s="76"/>
      <c r="CJ444" s="76"/>
      <c r="CK444" s="76"/>
      <c r="CL444" s="76"/>
      <c r="CM444" s="76"/>
      <c r="CN444" s="76"/>
      <c r="CO444" s="76"/>
      <c r="CP444" s="76"/>
      <c r="CQ444" s="76"/>
      <c r="CR444" s="76"/>
      <c r="CS444" s="76"/>
      <c r="CT444" s="76"/>
      <c r="CU444" s="76"/>
      <c r="CV444" s="76"/>
      <c r="CW444" s="76"/>
      <c r="CX444" s="76"/>
      <c r="CY444" s="76"/>
      <c r="CZ444" s="76"/>
      <c r="DA444" s="76"/>
      <c r="DB444" s="76"/>
      <c r="DC444" s="76"/>
      <c r="DD444" s="76"/>
      <c r="DE444" s="76"/>
      <c r="DF444" s="76"/>
      <c r="DG444" s="76"/>
      <c r="DH444" s="76"/>
      <c r="DI444" s="76"/>
      <c r="DJ444" s="76"/>
      <c r="DK444" s="76"/>
      <c r="DL444" s="76"/>
      <c r="DM444" s="76"/>
      <c r="DN444" s="76"/>
      <c r="DO444" s="77"/>
      <c r="DP444" s="77"/>
      <c r="DQ444" s="77"/>
      <c r="DR444" s="77"/>
      <c r="DS444" s="77"/>
      <c r="DT444" s="77"/>
      <c r="DU444" s="77"/>
      <c r="DV444" s="77"/>
      <c r="DW444" s="77"/>
      <c r="DX444" s="76"/>
      <c r="DY444" s="137"/>
      <c r="DZ444" s="76"/>
      <c r="EA444" s="137"/>
      <c r="EB444" s="76"/>
      <c r="EC444" s="137"/>
      <c r="ED444" s="76"/>
      <c r="EE444" s="137"/>
      <c r="EF444" s="76"/>
    </row>
    <row r="445" spans="2:136" x14ac:dyDescent="0.2">
      <c r="B445" s="76"/>
      <c r="T445" s="76"/>
      <c r="U445" s="76"/>
      <c r="V445" s="76"/>
      <c r="W445" s="76"/>
      <c r="X445" s="76"/>
      <c r="Y445" s="76"/>
      <c r="Z445" s="76"/>
      <c r="AA445" s="76"/>
      <c r="AB445" s="76"/>
      <c r="AC445" s="76"/>
      <c r="AD445" s="76"/>
      <c r="AE445" s="76"/>
      <c r="AF445" s="76"/>
      <c r="AG445" s="76"/>
      <c r="AH445" s="76"/>
      <c r="AI445" s="76"/>
      <c r="AJ445" s="76"/>
      <c r="AK445" s="76"/>
      <c r="AL445" s="76"/>
      <c r="AM445" s="76"/>
      <c r="AN445" s="76"/>
      <c r="AO445" s="76"/>
      <c r="AP445" s="76"/>
      <c r="AQ445" s="76"/>
      <c r="AR445" s="76"/>
      <c r="AS445" s="76"/>
      <c r="AT445" s="76"/>
      <c r="AU445" s="76"/>
      <c r="AV445" s="76"/>
      <c r="AW445" s="76"/>
      <c r="AX445" s="76"/>
      <c r="AY445" s="76"/>
      <c r="AZ445" s="76"/>
      <c r="BA445" s="76"/>
      <c r="BB445" s="76"/>
      <c r="BC445" s="76"/>
      <c r="BD445" s="76"/>
      <c r="BE445" s="76"/>
      <c r="BF445" s="76"/>
      <c r="BG445" s="76"/>
      <c r="BH445" s="76"/>
      <c r="BI445" s="76"/>
      <c r="BJ445" s="76"/>
      <c r="BK445" s="76"/>
      <c r="BL445" s="76"/>
      <c r="BM445" s="76"/>
      <c r="BN445" s="76"/>
      <c r="BO445" s="76"/>
      <c r="BP445" s="76"/>
      <c r="BQ445" s="76"/>
      <c r="BR445" s="76"/>
      <c r="BS445" s="76"/>
      <c r="BU445" s="76"/>
      <c r="BW445" s="76"/>
      <c r="BX445" s="76"/>
      <c r="BY445" s="76"/>
      <c r="BZ445" s="76"/>
      <c r="CA445" s="76"/>
      <c r="CB445" s="76"/>
      <c r="CC445" s="76"/>
      <c r="CD445" s="76"/>
      <c r="CE445" s="76"/>
      <c r="CF445" s="76"/>
      <c r="CG445" s="76"/>
      <c r="CH445" s="76"/>
      <c r="CI445" s="76"/>
      <c r="CJ445" s="76"/>
      <c r="CK445" s="76"/>
      <c r="CL445" s="76"/>
      <c r="CM445" s="76"/>
      <c r="CN445" s="76"/>
      <c r="CO445" s="76"/>
      <c r="CP445" s="76"/>
      <c r="CQ445" s="76"/>
      <c r="CR445" s="76"/>
      <c r="CS445" s="76"/>
      <c r="CT445" s="76"/>
      <c r="CU445" s="76"/>
      <c r="CV445" s="76"/>
      <c r="CW445" s="76"/>
      <c r="CX445" s="76"/>
      <c r="CY445" s="76"/>
      <c r="CZ445" s="76"/>
      <c r="DA445" s="76"/>
      <c r="DB445" s="76"/>
      <c r="DC445" s="76"/>
      <c r="DD445" s="76"/>
      <c r="DE445" s="76"/>
      <c r="DF445" s="76"/>
      <c r="DG445" s="76"/>
      <c r="DH445" s="76"/>
      <c r="DI445" s="76"/>
      <c r="DJ445" s="76"/>
      <c r="DK445" s="76"/>
      <c r="DL445" s="76"/>
      <c r="DM445" s="76"/>
      <c r="DN445" s="76"/>
      <c r="DO445" s="77"/>
      <c r="DP445" s="77"/>
      <c r="DQ445" s="77"/>
      <c r="DR445" s="77"/>
      <c r="DS445" s="77"/>
      <c r="DT445" s="77"/>
      <c r="DU445" s="77"/>
      <c r="DV445" s="77"/>
      <c r="DW445" s="77"/>
      <c r="DX445" s="76"/>
      <c r="DY445" s="137"/>
      <c r="DZ445" s="76"/>
      <c r="EA445" s="137"/>
      <c r="EB445" s="76"/>
      <c r="EC445" s="137"/>
      <c r="ED445" s="76"/>
      <c r="EE445" s="137"/>
      <c r="EF445" s="76"/>
    </row>
    <row r="446" spans="2:136" x14ac:dyDescent="0.2">
      <c r="B446" s="76"/>
      <c r="T446" s="76"/>
      <c r="U446" s="76"/>
      <c r="V446" s="76"/>
      <c r="W446" s="76"/>
      <c r="X446" s="76"/>
      <c r="Y446" s="76"/>
      <c r="Z446" s="76"/>
      <c r="AA446" s="76"/>
      <c r="AB446" s="76"/>
      <c r="AC446" s="76"/>
      <c r="AD446" s="76"/>
      <c r="AE446" s="76"/>
      <c r="AF446" s="76"/>
      <c r="AG446" s="76"/>
      <c r="AH446" s="76"/>
      <c r="AI446" s="76"/>
      <c r="AJ446" s="76"/>
      <c r="AK446" s="76"/>
      <c r="AL446" s="76"/>
      <c r="AM446" s="76"/>
      <c r="AN446" s="76"/>
      <c r="AO446" s="76"/>
      <c r="AP446" s="76"/>
      <c r="AQ446" s="76"/>
      <c r="AR446" s="76"/>
      <c r="AS446" s="76"/>
      <c r="AT446" s="76"/>
      <c r="AU446" s="76"/>
      <c r="AV446" s="76"/>
      <c r="AW446" s="76"/>
      <c r="AX446" s="76"/>
      <c r="AY446" s="76"/>
      <c r="AZ446" s="76"/>
      <c r="BA446" s="76"/>
      <c r="BB446" s="76"/>
      <c r="BC446" s="76"/>
      <c r="BD446" s="76"/>
      <c r="BE446" s="76"/>
      <c r="BF446" s="76"/>
      <c r="BG446" s="76"/>
      <c r="BH446" s="76"/>
      <c r="BI446" s="76"/>
      <c r="BJ446" s="76"/>
      <c r="BK446" s="76"/>
      <c r="BL446" s="76"/>
      <c r="BM446" s="76"/>
      <c r="BN446" s="76"/>
      <c r="BO446" s="76"/>
      <c r="BP446" s="76"/>
      <c r="BQ446" s="76"/>
      <c r="BR446" s="76"/>
      <c r="BS446" s="76"/>
      <c r="BU446" s="76"/>
      <c r="BW446" s="76"/>
      <c r="BX446" s="76"/>
      <c r="BY446" s="76"/>
      <c r="BZ446" s="76"/>
      <c r="CA446" s="76"/>
      <c r="CB446" s="76"/>
      <c r="CC446" s="76"/>
      <c r="CD446" s="76"/>
      <c r="CE446" s="76"/>
      <c r="CF446" s="76"/>
      <c r="CG446" s="76"/>
      <c r="CH446" s="76"/>
      <c r="CI446" s="76"/>
      <c r="CJ446" s="76"/>
      <c r="CK446" s="76"/>
      <c r="CL446" s="76"/>
      <c r="CM446" s="76"/>
      <c r="CN446" s="76"/>
      <c r="CO446" s="76"/>
      <c r="CP446" s="76"/>
      <c r="CQ446" s="76"/>
      <c r="CR446" s="76"/>
      <c r="CS446" s="76"/>
      <c r="CT446" s="76"/>
      <c r="CU446" s="76"/>
      <c r="CV446" s="76"/>
      <c r="CW446" s="76"/>
      <c r="CX446" s="76"/>
      <c r="CY446" s="76"/>
      <c r="CZ446" s="76"/>
      <c r="DA446" s="76"/>
      <c r="DB446" s="76"/>
      <c r="DC446" s="76"/>
      <c r="DD446" s="76"/>
      <c r="DE446" s="76"/>
      <c r="DF446" s="76"/>
      <c r="DG446" s="76"/>
      <c r="DH446" s="76"/>
      <c r="DI446" s="76"/>
      <c r="DJ446" s="76"/>
      <c r="DK446" s="76"/>
      <c r="DL446" s="76"/>
      <c r="DM446" s="76"/>
      <c r="DN446" s="76"/>
      <c r="DO446" s="77"/>
      <c r="DP446" s="77"/>
      <c r="DQ446" s="77"/>
      <c r="DR446" s="77"/>
      <c r="DS446" s="77"/>
      <c r="DT446" s="77"/>
      <c r="DU446" s="77"/>
      <c r="DV446" s="77"/>
      <c r="DW446" s="77"/>
      <c r="DX446" s="76"/>
      <c r="DY446" s="137"/>
      <c r="DZ446" s="76"/>
      <c r="EA446" s="137"/>
      <c r="EB446" s="76"/>
      <c r="EC446" s="137"/>
      <c r="ED446" s="76"/>
      <c r="EE446" s="137"/>
      <c r="EF446" s="76"/>
    </row>
    <row r="447" spans="2:136" x14ac:dyDescent="0.2">
      <c r="B447" s="76"/>
      <c r="T447" s="76"/>
      <c r="U447" s="76"/>
      <c r="V447" s="76"/>
      <c r="W447" s="76"/>
      <c r="X447" s="76"/>
      <c r="Y447" s="76"/>
      <c r="Z447" s="76"/>
      <c r="AA447" s="76"/>
      <c r="AB447" s="76"/>
      <c r="AC447" s="76"/>
      <c r="AD447" s="76"/>
      <c r="AE447" s="76"/>
      <c r="AF447" s="76"/>
      <c r="AG447" s="76"/>
      <c r="AH447" s="76"/>
      <c r="AI447" s="76"/>
      <c r="AJ447" s="76"/>
      <c r="AK447" s="76"/>
      <c r="AL447" s="76"/>
      <c r="AM447" s="76"/>
      <c r="AN447" s="76"/>
      <c r="AO447" s="76"/>
      <c r="AP447" s="76"/>
      <c r="AQ447" s="76"/>
      <c r="AR447" s="76"/>
      <c r="AS447" s="76"/>
      <c r="AT447" s="76"/>
      <c r="AU447" s="76"/>
      <c r="AV447" s="76"/>
      <c r="AW447" s="76"/>
      <c r="AX447" s="76"/>
      <c r="AY447" s="76"/>
      <c r="AZ447" s="76"/>
      <c r="BA447" s="76"/>
      <c r="BB447" s="76"/>
      <c r="BC447" s="76"/>
      <c r="BD447" s="76"/>
      <c r="BE447" s="76"/>
      <c r="BF447" s="76"/>
      <c r="BG447" s="76"/>
      <c r="BH447" s="76"/>
      <c r="BI447" s="76"/>
      <c r="BJ447" s="76"/>
      <c r="BK447" s="76"/>
      <c r="BL447" s="76"/>
      <c r="BM447" s="76"/>
      <c r="BN447" s="76"/>
      <c r="BO447" s="76"/>
      <c r="BP447" s="76"/>
      <c r="BQ447" s="76"/>
      <c r="BR447" s="76"/>
      <c r="BS447" s="76"/>
      <c r="BU447" s="76"/>
      <c r="BW447" s="76"/>
      <c r="BX447" s="76"/>
      <c r="BY447" s="76"/>
      <c r="BZ447" s="76"/>
      <c r="CA447" s="76"/>
      <c r="CB447" s="76"/>
      <c r="CC447" s="76"/>
      <c r="CD447" s="76"/>
      <c r="CE447" s="76"/>
      <c r="CF447" s="76"/>
      <c r="CG447" s="76"/>
      <c r="CH447" s="76"/>
      <c r="CI447" s="76"/>
      <c r="CJ447" s="76"/>
      <c r="CK447" s="76"/>
      <c r="CL447" s="76"/>
      <c r="CM447" s="76"/>
      <c r="CN447" s="76"/>
      <c r="CO447" s="76"/>
      <c r="CP447" s="76"/>
      <c r="CQ447" s="76"/>
      <c r="CR447" s="76"/>
      <c r="CS447" s="76"/>
      <c r="CT447" s="76"/>
      <c r="CU447" s="76"/>
      <c r="CV447" s="76"/>
      <c r="CW447" s="76"/>
      <c r="CX447" s="76"/>
      <c r="CY447" s="76"/>
      <c r="CZ447" s="76"/>
      <c r="DA447" s="76"/>
      <c r="DB447" s="76"/>
      <c r="DC447" s="76"/>
      <c r="DD447" s="76"/>
      <c r="DE447" s="76"/>
      <c r="DF447" s="76"/>
      <c r="DG447" s="76"/>
      <c r="DH447" s="76"/>
      <c r="DI447" s="76"/>
      <c r="DJ447" s="76"/>
      <c r="DK447" s="76"/>
      <c r="DL447" s="76"/>
      <c r="DM447" s="76"/>
      <c r="DN447" s="76"/>
      <c r="DO447" s="77"/>
      <c r="DP447" s="77"/>
      <c r="DQ447" s="77"/>
      <c r="DR447" s="77"/>
      <c r="DS447" s="77"/>
      <c r="DT447" s="77"/>
      <c r="DU447" s="77"/>
      <c r="DV447" s="77"/>
      <c r="DW447" s="77"/>
      <c r="DX447" s="76"/>
      <c r="DY447" s="137"/>
      <c r="DZ447" s="76"/>
      <c r="EA447" s="137"/>
      <c r="EB447" s="76"/>
      <c r="EC447" s="137"/>
      <c r="ED447" s="76"/>
      <c r="EE447" s="137"/>
      <c r="EF447" s="76"/>
    </row>
    <row r="448" spans="2:136" x14ac:dyDescent="0.2">
      <c r="B448" s="76"/>
      <c r="T448" s="76"/>
      <c r="U448" s="76"/>
      <c r="V448" s="76"/>
      <c r="W448" s="76"/>
      <c r="X448" s="76"/>
      <c r="Y448" s="76"/>
      <c r="Z448" s="76"/>
      <c r="AA448" s="76"/>
      <c r="AB448" s="76"/>
      <c r="AC448" s="76"/>
      <c r="AD448" s="76"/>
      <c r="AE448" s="76"/>
      <c r="AF448" s="76"/>
      <c r="AG448" s="76"/>
      <c r="AH448" s="76"/>
      <c r="AI448" s="76"/>
      <c r="AJ448" s="76"/>
      <c r="AK448" s="76"/>
      <c r="AL448" s="76"/>
      <c r="AM448" s="76"/>
      <c r="AN448" s="76"/>
      <c r="AO448" s="76"/>
      <c r="AP448" s="76"/>
      <c r="AQ448" s="76"/>
      <c r="AR448" s="76"/>
      <c r="AS448" s="76"/>
      <c r="AT448" s="76"/>
      <c r="AU448" s="76"/>
      <c r="AV448" s="76"/>
      <c r="AW448" s="76"/>
      <c r="AX448" s="76"/>
      <c r="AY448" s="76"/>
      <c r="AZ448" s="76"/>
      <c r="BA448" s="76"/>
      <c r="BB448" s="76"/>
      <c r="BC448" s="76"/>
      <c r="BD448" s="76"/>
      <c r="BE448" s="76"/>
      <c r="BF448" s="76"/>
      <c r="BG448" s="76"/>
      <c r="BH448" s="76"/>
      <c r="BI448" s="76"/>
      <c r="BJ448" s="76"/>
      <c r="BK448" s="76"/>
      <c r="BL448" s="76"/>
      <c r="BM448" s="76"/>
      <c r="BN448" s="76"/>
      <c r="BO448" s="76"/>
      <c r="BP448" s="76"/>
      <c r="BQ448" s="76"/>
      <c r="BR448" s="76"/>
      <c r="BS448" s="76"/>
      <c r="BU448" s="76"/>
      <c r="BW448" s="76"/>
      <c r="BX448" s="76"/>
      <c r="BY448" s="76"/>
      <c r="BZ448" s="76"/>
      <c r="CA448" s="76"/>
      <c r="CB448" s="76"/>
      <c r="CC448" s="76"/>
      <c r="CD448" s="76"/>
      <c r="CE448" s="76"/>
      <c r="CF448" s="76"/>
      <c r="CG448" s="76"/>
      <c r="CH448" s="76"/>
      <c r="CI448" s="76"/>
      <c r="CJ448" s="76"/>
      <c r="CK448" s="76"/>
      <c r="CL448" s="76"/>
      <c r="CM448" s="76"/>
      <c r="CN448" s="76"/>
      <c r="CO448" s="76"/>
      <c r="CP448" s="76"/>
      <c r="CQ448" s="76"/>
      <c r="CR448" s="76"/>
      <c r="CS448" s="76"/>
      <c r="CT448" s="76"/>
      <c r="CU448" s="76"/>
      <c r="CV448" s="76"/>
      <c r="CW448" s="76"/>
      <c r="CX448" s="76"/>
      <c r="CY448" s="76"/>
      <c r="CZ448" s="76"/>
      <c r="DA448" s="76"/>
      <c r="DB448" s="76"/>
      <c r="DC448" s="76"/>
      <c r="DD448" s="76"/>
      <c r="DE448" s="76"/>
      <c r="DF448" s="76"/>
      <c r="DG448" s="76"/>
      <c r="DH448" s="76"/>
      <c r="DI448" s="76"/>
      <c r="DJ448" s="76"/>
      <c r="DK448" s="76"/>
      <c r="DL448" s="76"/>
      <c r="DM448" s="76"/>
      <c r="DN448" s="76"/>
      <c r="DO448" s="77"/>
      <c r="DP448" s="77"/>
      <c r="DQ448" s="77"/>
      <c r="DR448" s="77"/>
      <c r="DS448" s="77"/>
      <c r="DT448" s="77"/>
      <c r="DU448" s="77"/>
      <c r="DV448" s="77"/>
      <c r="DW448" s="77"/>
      <c r="DX448" s="76"/>
      <c r="DY448" s="137"/>
      <c r="DZ448" s="76"/>
      <c r="EA448" s="137"/>
      <c r="EB448" s="76"/>
      <c r="EC448" s="137"/>
      <c r="ED448" s="76"/>
      <c r="EE448" s="137"/>
      <c r="EF448" s="76"/>
    </row>
    <row r="449" spans="2:136" x14ac:dyDescent="0.2">
      <c r="B449" s="76"/>
      <c r="T449" s="76"/>
      <c r="U449" s="76"/>
      <c r="V449" s="76"/>
      <c r="W449" s="76"/>
      <c r="X449" s="76"/>
      <c r="Y449" s="76"/>
      <c r="Z449" s="76"/>
      <c r="AA449" s="76"/>
      <c r="AB449" s="76"/>
      <c r="AC449" s="76"/>
      <c r="AD449" s="76"/>
      <c r="AE449" s="76"/>
      <c r="AF449" s="76"/>
      <c r="AG449" s="76"/>
      <c r="AH449" s="76"/>
      <c r="AI449" s="76"/>
      <c r="AJ449" s="76"/>
      <c r="AK449" s="76"/>
      <c r="AL449" s="76"/>
      <c r="AM449" s="76"/>
      <c r="AN449" s="76"/>
      <c r="AO449" s="76"/>
      <c r="AP449" s="76"/>
      <c r="AQ449" s="76"/>
      <c r="AR449" s="76"/>
      <c r="AS449" s="76"/>
      <c r="AT449" s="76"/>
      <c r="AU449" s="76"/>
      <c r="AV449" s="76"/>
      <c r="AW449" s="76"/>
      <c r="AX449" s="76"/>
      <c r="AY449" s="76"/>
      <c r="AZ449" s="76"/>
      <c r="BA449" s="76"/>
      <c r="BB449" s="76"/>
      <c r="BC449" s="76"/>
      <c r="BD449" s="76"/>
      <c r="BE449" s="76"/>
      <c r="BF449" s="76"/>
      <c r="BG449" s="76"/>
      <c r="BH449" s="76"/>
      <c r="BI449" s="76"/>
      <c r="BJ449" s="76"/>
      <c r="BK449" s="76"/>
      <c r="BL449" s="76"/>
      <c r="BM449" s="76"/>
      <c r="BN449" s="76"/>
      <c r="BO449" s="76"/>
      <c r="BP449" s="76"/>
      <c r="BQ449" s="76"/>
      <c r="BR449" s="76"/>
      <c r="BS449" s="76"/>
      <c r="BU449" s="76"/>
      <c r="BW449" s="76"/>
      <c r="BX449" s="76"/>
      <c r="BY449" s="76"/>
      <c r="BZ449" s="76"/>
      <c r="CA449" s="76"/>
      <c r="CB449" s="76"/>
      <c r="CC449" s="76"/>
      <c r="CD449" s="76"/>
      <c r="CE449" s="76"/>
      <c r="CF449" s="76"/>
      <c r="CG449" s="76"/>
      <c r="CH449" s="76"/>
      <c r="CI449" s="76"/>
      <c r="CJ449" s="76"/>
      <c r="CK449" s="76"/>
      <c r="CL449" s="76"/>
      <c r="CM449" s="76"/>
      <c r="CN449" s="76"/>
      <c r="CO449" s="76"/>
      <c r="CP449" s="76"/>
      <c r="CQ449" s="76"/>
      <c r="CR449" s="76"/>
      <c r="CS449" s="76"/>
      <c r="CT449" s="76"/>
      <c r="CU449" s="76"/>
      <c r="CV449" s="76"/>
      <c r="CW449" s="76"/>
      <c r="CX449" s="76"/>
      <c r="CY449" s="76"/>
      <c r="CZ449" s="76"/>
      <c r="DA449" s="76"/>
      <c r="DB449" s="76"/>
      <c r="DC449" s="76"/>
      <c r="DD449" s="76"/>
      <c r="DE449" s="76"/>
      <c r="DF449" s="76"/>
      <c r="DG449" s="76"/>
      <c r="DH449" s="76"/>
      <c r="DI449" s="76"/>
      <c r="DJ449" s="76"/>
      <c r="DK449" s="76"/>
      <c r="DL449" s="76"/>
      <c r="DM449" s="76"/>
      <c r="DN449" s="76"/>
      <c r="DO449" s="77"/>
      <c r="DP449" s="77"/>
      <c r="DQ449" s="77"/>
      <c r="DR449" s="77"/>
      <c r="DS449" s="77"/>
      <c r="DT449" s="77"/>
      <c r="DU449" s="77"/>
      <c r="DV449" s="77"/>
      <c r="DW449" s="77"/>
      <c r="DX449" s="76"/>
      <c r="DY449" s="137"/>
      <c r="DZ449" s="76"/>
      <c r="EA449" s="137"/>
      <c r="EB449" s="76"/>
      <c r="EC449" s="137"/>
      <c r="ED449" s="76"/>
      <c r="EE449" s="137"/>
      <c r="EF449" s="76"/>
    </row>
    <row r="450" spans="2:136" x14ac:dyDescent="0.2">
      <c r="B450" s="76"/>
      <c r="T450" s="76"/>
      <c r="U450" s="76"/>
      <c r="V450" s="76"/>
      <c r="W450" s="76"/>
      <c r="X450" s="76"/>
      <c r="Y450" s="76"/>
      <c r="Z450" s="76"/>
      <c r="AA450" s="76"/>
      <c r="AB450" s="76"/>
      <c r="AC450" s="76"/>
      <c r="AD450" s="76"/>
      <c r="AE450" s="76"/>
      <c r="AF450" s="76"/>
      <c r="AG450" s="76"/>
      <c r="AH450" s="76"/>
      <c r="AI450" s="76"/>
      <c r="AJ450" s="76"/>
      <c r="AK450" s="76"/>
      <c r="AL450" s="76"/>
      <c r="AM450" s="76"/>
      <c r="AN450" s="76"/>
      <c r="AO450" s="76"/>
      <c r="AP450" s="76"/>
      <c r="AQ450" s="76"/>
      <c r="AR450" s="76"/>
      <c r="AS450" s="76"/>
      <c r="AT450" s="76"/>
      <c r="AU450" s="76"/>
      <c r="AV450" s="76"/>
      <c r="AW450" s="76"/>
      <c r="AX450" s="76"/>
      <c r="AY450" s="76"/>
      <c r="AZ450" s="76"/>
      <c r="BA450" s="76"/>
      <c r="BB450" s="76"/>
      <c r="BC450" s="76"/>
      <c r="BD450" s="76"/>
      <c r="BE450" s="76"/>
      <c r="BF450" s="76"/>
      <c r="BG450" s="76"/>
      <c r="BH450" s="76"/>
      <c r="BI450" s="76"/>
      <c r="BJ450" s="76"/>
      <c r="BK450" s="76"/>
      <c r="BL450" s="76"/>
      <c r="BM450" s="76"/>
      <c r="BN450" s="76"/>
      <c r="BO450" s="76"/>
      <c r="BP450" s="76"/>
      <c r="BQ450" s="76"/>
      <c r="BR450" s="76"/>
      <c r="BS450" s="76"/>
      <c r="BU450" s="76"/>
      <c r="BW450" s="76"/>
      <c r="BX450" s="76"/>
      <c r="BY450" s="76"/>
      <c r="BZ450" s="76"/>
      <c r="CA450" s="76"/>
      <c r="CB450" s="76"/>
      <c r="CC450" s="76"/>
      <c r="CD450" s="76"/>
      <c r="CE450" s="76"/>
      <c r="CF450" s="76"/>
      <c r="CG450" s="76"/>
      <c r="CH450" s="76"/>
      <c r="CI450" s="76"/>
      <c r="CJ450" s="76"/>
      <c r="CK450" s="76"/>
      <c r="CL450" s="76"/>
      <c r="CM450" s="76"/>
      <c r="CN450" s="76"/>
      <c r="CO450" s="76"/>
      <c r="CP450" s="76"/>
      <c r="CQ450" s="76"/>
      <c r="CR450" s="76"/>
      <c r="CS450" s="76"/>
      <c r="CT450" s="76"/>
      <c r="CU450" s="76"/>
      <c r="CV450" s="76"/>
      <c r="CW450" s="76"/>
      <c r="CX450" s="76"/>
      <c r="CY450" s="76"/>
      <c r="CZ450" s="76"/>
      <c r="DA450" s="76"/>
      <c r="DB450" s="76"/>
      <c r="DC450" s="76"/>
      <c r="DD450" s="76"/>
      <c r="DE450" s="76"/>
      <c r="DF450" s="76"/>
      <c r="DG450" s="76"/>
      <c r="DH450" s="76"/>
      <c r="DI450" s="76"/>
      <c r="DJ450" s="76"/>
      <c r="DK450" s="76"/>
      <c r="DL450" s="76"/>
      <c r="DM450" s="76"/>
      <c r="DN450" s="76"/>
      <c r="DO450" s="77"/>
      <c r="DP450" s="77"/>
      <c r="DQ450" s="77"/>
      <c r="DR450" s="77"/>
      <c r="DS450" s="77"/>
      <c r="DT450" s="77"/>
      <c r="DU450" s="77"/>
      <c r="DV450" s="77"/>
      <c r="DW450" s="77"/>
      <c r="DX450" s="76"/>
      <c r="DY450" s="137"/>
      <c r="DZ450" s="76"/>
      <c r="EA450" s="137"/>
      <c r="EB450" s="76"/>
      <c r="EC450" s="137"/>
      <c r="ED450" s="76"/>
      <c r="EE450" s="137"/>
      <c r="EF450" s="76"/>
    </row>
    <row r="451" spans="2:136" x14ac:dyDescent="0.2">
      <c r="B451" s="76"/>
      <c r="T451" s="76"/>
      <c r="U451" s="76"/>
      <c r="V451" s="76"/>
      <c r="W451" s="76"/>
      <c r="X451" s="76"/>
      <c r="Y451" s="76"/>
      <c r="Z451" s="76"/>
      <c r="AA451" s="76"/>
      <c r="AB451" s="76"/>
      <c r="AC451" s="76"/>
      <c r="AD451" s="76"/>
      <c r="AE451" s="76"/>
      <c r="AF451" s="76"/>
      <c r="AG451" s="76"/>
      <c r="AH451" s="76"/>
      <c r="AI451" s="76"/>
      <c r="AJ451" s="76"/>
      <c r="AK451" s="76"/>
      <c r="AL451" s="76"/>
      <c r="AM451" s="76"/>
      <c r="AN451" s="76"/>
      <c r="AO451" s="76"/>
      <c r="AP451" s="76"/>
      <c r="AQ451" s="76"/>
      <c r="AR451" s="76"/>
      <c r="AS451" s="76"/>
      <c r="AT451" s="76"/>
      <c r="AU451" s="76"/>
      <c r="AV451" s="76"/>
      <c r="AW451" s="76"/>
      <c r="AX451" s="76"/>
      <c r="AY451" s="76"/>
      <c r="AZ451" s="76"/>
      <c r="BA451" s="76"/>
      <c r="BB451" s="76"/>
      <c r="BC451" s="76"/>
      <c r="BD451" s="76"/>
      <c r="BE451" s="76"/>
      <c r="BF451" s="76"/>
      <c r="BG451" s="76"/>
      <c r="BH451" s="76"/>
      <c r="BI451" s="76"/>
      <c r="BJ451" s="76"/>
      <c r="BK451" s="76"/>
      <c r="BL451" s="76"/>
      <c r="BM451" s="76"/>
      <c r="BN451" s="76"/>
      <c r="BO451" s="76"/>
      <c r="BP451" s="76"/>
      <c r="BQ451" s="76"/>
      <c r="BR451" s="76"/>
      <c r="BS451" s="76"/>
      <c r="BU451" s="76"/>
      <c r="BW451" s="76"/>
      <c r="BX451" s="76"/>
      <c r="BY451" s="76"/>
      <c r="BZ451" s="76"/>
      <c r="CA451" s="76"/>
      <c r="CB451" s="76"/>
      <c r="CC451" s="76"/>
      <c r="CD451" s="76"/>
      <c r="CE451" s="76"/>
      <c r="CF451" s="76"/>
      <c r="CG451" s="76"/>
      <c r="CH451" s="76"/>
      <c r="CI451" s="76"/>
      <c r="CJ451" s="76"/>
      <c r="CK451" s="76"/>
      <c r="CL451" s="76"/>
      <c r="CM451" s="76"/>
      <c r="CN451" s="76"/>
      <c r="CO451" s="76"/>
      <c r="CP451" s="76"/>
      <c r="CQ451" s="76"/>
      <c r="CR451" s="76"/>
      <c r="CS451" s="76"/>
      <c r="CT451" s="76"/>
      <c r="CU451" s="76"/>
      <c r="CV451" s="76"/>
      <c r="CW451" s="76"/>
      <c r="CX451" s="76"/>
      <c r="CY451" s="76"/>
      <c r="CZ451" s="76"/>
      <c r="DA451" s="76"/>
      <c r="DB451" s="76"/>
      <c r="DC451" s="76"/>
      <c r="DD451" s="76"/>
      <c r="DE451" s="76"/>
      <c r="DF451" s="76"/>
      <c r="DG451" s="76"/>
      <c r="DH451" s="76"/>
      <c r="DI451" s="76"/>
      <c r="DJ451" s="76"/>
      <c r="DK451" s="76"/>
      <c r="DL451" s="76"/>
      <c r="DM451" s="76"/>
      <c r="DN451" s="76"/>
      <c r="DO451" s="77"/>
      <c r="DP451" s="77"/>
      <c r="DQ451" s="77"/>
      <c r="DR451" s="77"/>
      <c r="DS451" s="77"/>
      <c r="DT451" s="77"/>
      <c r="DU451" s="77"/>
      <c r="DV451" s="77"/>
      <c r="DW451" s="77"/>
      <c r="DX451" s="76"/>
      <c r="DY451" s="137"/>
      <c r="DZ451" s="76"/>
      <c r="EA451" s="137"/>
      <c r="EB451" s="76"/>
      <c r="EC451" s="137"/>
      <c r="ED451" s="76"/>
      <c r="EE451" s="137"/>
      <c r="EF451" s="76"/>
    </row>
    <row r="452" spans="2:136" x14ac:dyDescent="0.2">
      <c r="B452" s="76"/>
      <c r="T452" s="76"/>
      <c r="U452" s="76"/>
      <c r="V452" s="76"/>
      <c r="W452" s="76"/>
      <c r="X452" s="76"/>
      <c r="Y452" s="76"/>
      <c r="Z452" s="76"/>
      <c r="AA452" s="76"/>
      <c r="AB452" s="76"/>
      <c r="AC452" s="76"/>
      <c r="AD452" s="76"/>
      <c r="AE452" s="76"/>
      <c r="AF452" s="76"/>
      <c r="AG452" s="76"/>
      <c r="AH452" s="76"/>
      <c r="AI452" s="76"/>
      <c r="AJ452" s="76"/>
      <c r="AK452" s="76"/>
      <c r="AL452" s="76"/>
      <c r="AM452" s="76"/>
      <c r="AN452" s="76"/>
      <c r="AO452" s="76"/>
      <c r="AP452" s="76"/>
      <c r="AQ452" s="76"/>
      <c r="AR452" s="76"/>
      <c r="AS452" s="76"/>
      <c r="AT452" s="76"/>
      <c r="AU452" s="76"/>
      <c r="AV452" s="76"/>
      <c r="AW452" s="76"/>
      <c r="AX452" s="76"/>
      <c r="AY452" s="76"/>
      <c r="AZ452" s="76"/>
      <c r="BA452" s="76"/>
      <c r="BB452" s="76"/>
      <c r="BC452" s="76"/>
      <c r="BD452" s="76"/>
      <c r="BE452" s="76"/>
      <c r="BF452" s="76"/>
      <c r="BG452" s="76"/>
      <c r="BH452" s="76"/>
      <c r="BI452" s="76"/>
      <c r="BJ452" s="76"/>
      <c r="BK452" s="76"/>
      <c r="BL452" s="76"/>
      <c r="BM452" s="76"/>
      <c r="BN452" s="76"/>
      <c r="BO452" s="76"/>
      <c r="BP452" s="76"/>
      <c r="BQ452" s="76"/>
      <c r="BR452" s="76"/>
      <c r="BS452" s="76"/>
      <c r="BU452" s="76"/>
      <c r="BW452" s="76"/>
      <c r="BX452" s="76"/>
      <c r="BY452" s="76"/>
      <c r="BZ452" s="76"/>
      <c r="CA452" s="76"/>
      <c r="CB452" s="76"/>
      <c r="CC452" s="76"/>
      <c r="CD452" s="76"/>
      <c r="CE452" s="76"/>
      <c r="CF452" s="76"/>
      <c r="CG452" s="76"/>
      <c r="CH452" s="76"/>
      <c r="CI452" s="76"/>
      <c r="CJ452" s="76"/>
      <c r="CK452" s="76"/>
      <c r="CL452" s="76"/>
      <c r="CM452" s="76"/>
      <c r="CN452" s="76"/>
      <c r="CO452" s="76"/>
      <c r="CP452" s="76"/>
      <c r="CQ452" s="76"/>
      <c r="CR452" s="76"/>
      <c r="CS452" s="76"/>
      <c r="CT452" s="76"/>
      <c r="CU452" s="76"/>
      <c r="CV452" s="76"/>
      <c r="CW452" s="76"/>
      <c r="CX452" s="76"/>
      <c r="CY452" s="76"/>
      <c r="CZ452" s="76"/>
      <c r="DA452" s="76"/>
      <c r="DB452" s="76"/>
      <c r="DC452" s="76"/>
      <c r="DD452" s="76"/>
      <c r="DE452" s="76"/>
      <c r="DF452" s="76"/>
      <c r="DG452" s="76"/>
      <c r="DH452" s="76"/>
      <c r="DI452" s="76"/>
      <c r="DJ452" s="76"/>
      <c r="DK452" s="76"/>
      <c r="DL452" s="76"/>
      <c r="DM452" s="76"/>
      <c r="DN452" s="76"/>
      <c r="DO452" s="77"/>
      <c r="DP452" s="77"/>
      <c r="DQ452" s="77"/>
      <c r="DR452" s="77"/>
      <c r="DS452" s="77"/>
      <c r="DT452" s="77"/>
      <c r="DU452" s="77"/>
      <c r="DV452" s="77"/>
      <c r="DW452" s="77"/>
      <c r="DX452" s="76"/>
      <c r="DY452" s="137"/>
      <c r="DZ452" s="76"/>
      <c r="EA452" s="137"/>
      <c r="EB452" s="76"/>
      <c r="EC452" s="137"/>
      <c r="ED452" s="76"/>
      <c r="EE452" s="137"/>
      <c r="EF452" s="76"/>
    </row>
    <row r="453" spans="2:136" x14ac:dyDescent="0.2">
      <c r="B453" s="76"/>
      <c r="T453" s="76"/>
      <c r="U453" s="76"/>
      <c r="V453" s="76"/>
      <c r="W453" s="76"/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  <c r="AH453" s="76"/>
      <c r="AI453" s="76"/>
      <c r="AJ453" s="76"/>
      <c r="AK453" s="76"/>
      <c r="AL453" s="76"/>
      <c r="AM453" s="76"/>
      <c r="AN453" s="76"/>
      <c r="AO453" s="76"/>
      <c r="AP453" s="76"/>
      <c r="AQ453" s="76"/>
      <c r="AR453" s="76"/>
      <c r="AS453" s="76"/>
      <c r="AT453" s="76"/>
      <c r="AU453" s="76"/>
      <c r="AV453" s="76"/>
      <c r="AW453" s="76"/>
      <c r="AX453" s="76"/>
      <c r="AY453" s="76"/>
      <c r="AZ453" s="76"/>
      <c r="BA453" s="76"/>
      <c r="BB453" s="76"/>
      <c r="BC453" s="76"/>
      <c r="BD453" s="76"/>
      <c r="BE453" s="76"/>
      <c r="BF453" s="76"/>
      <c r="BG453" s="76"/>
      <c r="BH453" s="76"/>
      <c r="BI453" s="76"/>
      <c r="BJ453" s="76"/>
      <c r="BK453" s="76"/>
      <c r="BL453" s="76"/>
      <c r="BM453" s="76"/>
      <c r="BN453" s="76"/>
      <c r="BO453" s="76"/>
      <c r="BP453" s="76"/>
      <c r="BQ453" s="76"/>
      <c r="BR453" s="76"/>
      <c r="BS453" s="76"/>
      <c r="BU453" s="76"/>
      <c r="BW453" s="76"/>
      <c r="BX453" s="76"/>
      <c r="BY453" s="76"/>
      <c r="BZ453" s="76"/>
      <c r="CA453" s="76"/>
      <c r="CB453" s="76"/>
      <c r="CC453" s="76"/>
      <c r="CD453" s="76"/>
      <c r="CE453" s="76"/>
      <c r="CF453" s="76"/>
      <c r="CG453" s="76"/>
      <c r="CH453" s="76"/>
      <c r="CI453" s="76"/>
      <c r="CJ453" s="76"/>
      <c r="CK453" s="76"/>
      <c r="CL453" s="76"/>
      <c r="CM453" s="76"/>
      <c r="CN453" s="76"/>
      <c r="CO453" s="76"/>
      <c r="CP453" s="76"/>
      <c r="CQ453" s="76"/>
      <c r="CR453" s="76"/>
      <c r="CS453" s="76"/>
      <c r="CT453" s="76"/>
      <c r="CU453" s="76"/>
      <c r="CV453" s="76"/>
      <c r="CW453" s="76"/>
      <c r="CX453" s="76"/>
      <c r="CY453" s="76"/>
      <c r="CZ453" s="76"/>
      <c r="DA453" s="76"/>
      <c r="DB453" s="76"/>
      <c r="DC453" s="76"/>
      <c r="DD453" s="76"/>
      <c r="DE453" s="76"/>
      <c r="DF453" s="76"/>
      <c r="DG453" s="76"/>
      <c r="DH453" s="76"/>
      <c r="DI453" s="76"/>
      <c r="DJ453" s="76"/>
      <c r="DK453" s="76"/>
      <c r="DL453" s="76"/>
      <c r="DM453" s="76"/>
      <c r="DN453" s="76"/>
      <c r="DO453" s="77"/>
      <c r="DP453" s="77"/>
      <c r="DQ453" s="77"/>
      <c r="DR453" s="77"/>
      <c r="DS453" s="77"/>
      <c r="DT453" s="77"/>
      <c r="DU453" s="77"/>
      <c r="DV453" s="77"/>
      <c r="DW453" s="77"/>
      <c r="DX453" s="76"/>
      <c r="DY453" s="137"/>
      <c r="DZ453" s="76"/>
      <c r="EA453" s="137"/>
      <c r="EB453" s="76"/>
      <c r="EC453" s="137"/>
      <c r="ED453" s="76"/>
      <c r="EE453" s="137"/>
      <c r="EF453" s="76"/>
    </row>
    <row r="454" spans="2:136" x14ac:dyDescent="0.2">
      <c r="B454" s="76"/>
      <c r="T454" s="76"/>
      <c r="U454" s="76"/>
      <c r="V454" s="76"/>
      <c r="W454" s="76"/>
      <c r="X454" s="76"/>
      <c r="Y454" s="76"/>
      <c r="Z454" s="76"/>
      <c r="AA454" s="76"/>
      <c r="AB454" s="76"/>
      <c r="AC454" s="76"/>
      <c r="AD454" s="76"/>
      <c r="AE454" s="76"/>
      <c r="AF454" s="76"/>
      <c r="AG454" s="76"/>
      <c r="AH454" s="76"/>
      <c r="AI454" s="76"/>
      <c r="AJ454" s="76"/>
      <c r="AK454" s="76"/>
      <c r="AL454" s="76"/>
      <c r="AM454" s="76"/>
      <c r="AN454" s="76"/>
      <c r="AO454" s="76"/>
      <c r="AP454" s="76"/>
      <c r="AQ454" s="76"/>
      <c r="AR454" s="76"/>
      <c r="AS454" s="76"/>
      <c r="AT454" s="76"/>
      <c r="AU454" s="76"/>
      <c r="AV454" s="76"/>
      <c r="AW454" s="76"/>
      <c r="AX454" s="76"/>
      <c r="AY454" s="76"/>
      <c r="AZ454" s="76"/>
      <c r="BA454" s="76"/>
      <c r="BB454" s="76"/>
      <c r="BC454" s="76"/>
      <c r="BD454" s="76"/>
      <c r="BE454" s="76"/>
      <c r="BF454" s="76"/>
      <c r="BG454" s="76"/>
      <c r="BH454" s="76"/>
      <c r="BI454" s="76"/>
      <c r="BJ454" s="76"/>
      <c r="BK454" s="76"/>
      <c r="BL454" s="76"/>
      <c r="BM454" s="76"/>
      <c r="BN454" s="76"/>
      <c r="BO454" s="76"/>
      <c r="BP454" s="76"/>
      <c r="BQ454" s="76"/>
      <c r="BR454" s="76"/>
      <c r="BS454" s="76"/>
      <c r="BU454" s="76"/>
      <c r="BW454" s="76"/>
      <c r="BX454" s="76"/>
      <c r="BY454" s="76"/>
      <c r="BZ454" s="76"/>
      <c r="CA454" s="76"/>
      <c r="CB454" s="76"/>
      <c r="CC454" s="76"/>
      <c r="CD454" s="76"/>
      <c r="CE454" s="76"/>
      <c r="CF454" s="76"/>
      <c r="CG454" s="76"/>
      <c r="CH454" s="76"/>
      <c r="CI454" s="76"/>
      <c r="CJ454" s="76"/>
      <c r="CK454" s="76"/>
      <c r="CL454" s="76"/>
      <c r="CM454" s="76"/>
      <c r="CN454" s="76"/>
      <c r="CO454" s="76"/>
      <c r="CP454" s="76"/>
      <c r="CQ454" s="76"/>
      <c r="CR454" s="76"/>
      <c r="CS454" s="76"/>
      <c r="CT454" s="76"/>
      <c r="CU454" s="76"/>
      <c r="CV454" s="76"/>
      <c r="CW454" s="76"/>
      <c r="CX454" s="76"/>
      <c r="CY454" s="76"/>
      <c r="CZ454" s="76"/>
      <c r="DA454" s="76"/>
      <c r="DB454" s="76"/>
      <c r="DC454" s="76"/>
      <c r="DD454" s="76"/>
      <c r="DE454" s="76"/>
      <c r="DF454" s="76"/>
      <c r="DG454" s="76"/>
      <c r="DH454" s="76"/>
      <c r="DI454" s="76"/>
      <c r="DJ454" s="76"/>
      <c r="DK454" s="76"/>
      <c r="DL454" s="76"/>
      <c r="DM454" s="76"/>
      <c r="DN454" s="76"/>
      <c r="DO454" s="77"/>
      <c r="DP454" s="77"/>
      <c r="DQ454" s="77"/>
      <c r="DR454" s="77"/>
      <c r="DS454" s="77"/>
      <c r="DT454" s="77"/>
      <c r="DU454" s="77"/>
      <c r="DV454" s="77"/>
      <c r="DW454" s="77"/>
      <c r="DX454" s="76"/>
      <c r="DY454" s="137"/>
      <c r="DZ454" s="76"/>
      <c r="EA454" s="137"/>
      <c r="EB454" s="76"/>
      <c r="EC454" s="137"/>
      <c r="ED454" s="76"/>
      <c r="EE454" s="137"/>
      <c r="EF454" s="76"/>
    </row>
    <row r="455" spans="2:136" x14ac:dyDescent="0.2">
      <c r="B455" s="76"/>
      <c r="T455" s="76"/>
      <c r="U455" s="76"/>
      <c r="V455" s="76"/>
      <c r="W455" s="76"/>
      <c r="X455" s="76"/>
      <c r="Y455" s="76"/>
      <c r="Z455" s="76"/>
      <c r="AA455" s="76"/>
      <c r="AB455" s="76"/>
      <c r="AC455" s="76"/>
      <c r="AD455" s="76"/>
      <c r="AE455" s="76"/>
      <c r="AF455" s="76"/>
      <c r="AG455" s="76"/>
      <c r="AH455" s="76"/>
      <c r="AI455" s="76"/>
      <c r="AJ455" s="76"/>
      <c r="AK455" s="76"/>
      <c r="AL455" s="76"/>
      <c r="AM455" s="76"/>
      <c r="AN455" s="76"/>
      <c r="AO455" s="76"/>
      <c r="AP455" s="76"/>
      <c r="AQ455" s="76"/>
      <c r="AR455" s="76"/>
      <c r="AS455" s="76"/>
      <c r="AT455" s="76"/>
      <c r="AU455" s="76"/>
      <c r="AV455" s="76"/>
      <c r="AW455" s="76"/>
      <c r="AX455" s="76"/>
      <c r="AY455" s="76"/>
      <c r="AZ455" s="76"/>
      <c r="BA455" s="76"/>
      <c r="BB455" s="76"/>
      <c r="BC455" s="76"/>
      <c r="BD455" s="76"/>
      <c r="BE455" s="76"/>
      <c r="BF455" s="76"/>
      <c r="BG455" s="76"/>
      <c r="BH455" s="76"/>
      <c r="BI455" s="76"/>
      <c r="BJ455" s="76"/>
      <c r="BK455" s="76"/>
      <c r="BL455" s="76"/>
      <c r="BM455" s="76"/>
      <c r="BN455" s="76"/>
      <c r="BO455" s="76"/>
      <c r="BP455" s="76"/>
      <c r="BQ455" s="76"/>
      <c r="BR455" s="76"/>
      <c r="BS455" s="76"/>
      <c r="BU455" s="76"/>
      <c r="BW455" s="76"/>
      <c r="BX455" s="76"/>
      <c r="BY455" s="76"/>
      <c r="BZ455" s="76"/>
      <c r="CA455" s="76"/>
      <c r="CB455" s="76"/>
      <c r="CC455" s="76"/>
      <c r="CD455" s="76"/>
      <c r="CE455" s="76"/>
      <c r="CF455" s="76"/>
      <c r="CG455" s="76"/>
      <c r="CH455" s="76"/>
      <c r="CI455" s="76"/>
      <c r="CJ455" s="76"/>
      <c r="CK455" s="76"/>
      <c r="CL455" s="76"/>
      <c r="CM455" s="76"/>
      <c r="CN455" s="76"/>
      <c r="CO455" s="76"/>
      <c r="CP455" s="76"/>
      <c r="CQ455" s="76"/>
      <c r="CR455" s="76"/>
      <c r="CS455" s="76"/>
      <c r="CT455" s="76"/>
      <c r="CU455" s="76"/>
      <c r="CV455" s="76"/>
      <c r="CW455" s="76"/>
      <c r="CX455" s="76"/>
      <c r="CY455" s="76"/>
      <c r="CZ455" s="76"/>
      <c r="DA455" s="76"/>
      <c r="DB455" s="76"/>
      <c r="DC455" s="76"/>
      <c r="DD455" s="76"/>
      <c r="DE455" s="76"/>
      <c r="DF455" s="76"/>
      <c r="DG455" s="76"/>
      <c r="DH455" s="76"/>
      <c r="DI455" s="76"/>
      <c r="DJ455" s="76"/>
      <c r="DK455" s="76"/>
      <c r="DL455" s="76"/>
      <c r="DM455" s="76"/>
      <c r="DN455" s="76"/>
      <c r="DO455" s="77"/>
      <c r="DP455" s="77"/>
      <c r="DQ455" s="77"/>
      <c r="DR455" s="77"/>
      <c r="DS455" s="77"/>
      <c r="DT455" s="77"/>
      <c r="DU455" s="77"/>
      <c r="DV455" s="77"/>
      <c r="DW455" s="77"/>
      <c r="DX455" s="76"/>
      <c r="DY455" s="137"/>
      <c r="DZ455" s="76"/>
      <c r="EA455" s="137"/>
      <c r="EB455" s="76"/>
      <c r="EC455" s="137"/>
      <c r="ED455" s="76"/>
      <c r="EE455" s="137"/>
      <c r="EF455" s="76"/>
    </row>
    <row r="456" spans="2:136" x14ac:dyDescent="0.2">
      <c r="B456" s="76"/>
      <c r="T456" s="76"/>
      <c r="U456" s="76"/>
      <c r="V456" s="76"/>
      <c r="W456" s="76"/>
      <c r="X456" s="76"/>
      <c r="Y456" s="76"/>
      <c r="Z456" s="76"/>
      <c r="AA456" s="76"/>
      <c r="AB456" s="76"/>
      <c r="AC456" s="76"/>
      <c r="AD456" s="76"/>
      <c r="AE456" s="76"/>
      <c r="AF456" s="76"/>
      <c r="AG456" s="76"/>
      <c r="AH456" s="76"/>
      <c r="AI456" s="76"/>
      <c r="AJ456" s="76"/>
      <c r="AK456" s="76"/>
      <c r="AL456" s="76"/>
      <c r="AM456" s="76"/>
      <c r="AN456" s="76"/>
      <c r="AO456" s="76"/>
      <c r="AP456" s="76"/>
      <c r="AQ456" s="76"/>
      <c r="AR456" s="76"/>
      <c r="AS456" s="76"/>
      <c r="AT456" s="76"/>
      <c r="AU456" s="76"/>
      <c r="AV456" s="76"/>
      <c r="AW456" s="76"/>
      <c r="AX456" s="76"/>
      <c r="AY456" s="76"/>
      <c r="AZ456" s="76"/>
      <c r="BA456" s="76"/>
      <c r="BB456" s="76"/>
      <c r="BC456" s="76"/>
      <c r="BD456" s="76"/>
      <c r="BE456" s="76"/>
      <c r="BF456" s="76"/>
      <c r="BG456" s="76"/>
      <c r="BH456" s="76"/>
      <c r="BI456" s="76"/>
      <c r="BJ456" s="76"/>
      <c r="BK456" s="76"/>
      <c r="BL456" s="76"/>
      <c r="BM456" s="76"/>
      <c r="BN456" s="76"/>
      <c r="BO456" s="76"/>
      <c r="BP456" s="76"/>
      <c r="BQ456" s="76"/>
      <c r="BR456" s="76"/>
      <c r="BS456" s="76"/>
      <c r="BU456" s="76"/>
      <c r="BW456" s="76"/>
      <c r="BX456" s="76"/>
      <c r="BY456" s="76"/>
      <c r="BZ456" s="76"/>
      <c r="CA456" s="76"/>
      <c r="CB456" s="76"/>
      <c r="CC456" s="76"/>
      <c r="CD456" s="76"/>
      <c r="CE456" s="76"/>
      <c r="CF456" s="76"/>
      <c r="CG456" s="76"/>
      <c r="CH456" s="76"/>
      <c r="CI456" s="76"/>
      <c r="CJ456" s="76"/>
      <c r="CK456" s="76"/>
      <c r="CL456" s="76"/>
      <c r="CM456" s="76"/>
      <c r="CN456" s="76"/>
      <c r="CO456" s="76"/>
      <c r="CP456" s="76"/>
      <c r="CQ456" s="76"/>
      <c r="CR456" s="76"/>
      <c r="CS456" s="76"/>
      <c r="CT456" s="76"/>
      <c r="CU456" s="76"/>
      <c r="CV456" s="76"/>
      <c r="CW456" s="76"/>
      <c r="CX456" s="76"/>
      <c r="CY456" s="76"/>
      <c r="CZ456" s="76"/>
      <c r="DA456" s="76"/>
      <c r="DB456" s="76"/>
      <c r="DC456" s="76"/>
      <c r="DD456" s="76"/>
      <c r="DE456" s="76"/>
      <c r="DF456" s="76"/>
      <c r="DG456" s="76"/>
      <c r="DH456" s="76"/>
      <c r="DI456" s="76"/>
      <c r="DJ456" s="76"/>
      <c r="DK456" s="76"/>
      <c r="DL456" s="76"/>
      <c r="DM456" s="76"/>
      <c r="DN456" s="76"/>
      <c r="DO456" s="77"/>
      <c r="DP456" s="77"/>
      <c r="DQ456" s="77"/>
      <c r="DR456" s="77"/>
      <c r="DS456" s="77"/>
      <c r="DT456" s="77"/>
      <c r="DU456" s="77"/>
      <c r="DV456" s="77"/>
      <c r="DW456" s="77"/>
      <c r="DX456" s="76"/>
      <c r="DY456" s="137"/>
      <c r="DZ456" s="76"/>
      <c r="EA456" s="137"/>
      <c r="EB456" s="76"/>
      <c r="EC456" s="137"/>
      <c r="ED456" s="76"/>
      <c r="EE456" s="137"/>
      <c r="EF456" s="76"/>
    </row>
    <row r="457" spans="2:136" x14ac:dyDescent="0.2">
      <c r="B457" s="76"/>
      <c r="T457" s="76"/>
      <c r="U457" s="76"/>
      <c r="V457" s="76"/>
      <c r="W457" s="76"/>
      <c r="X457" s="76"/>
      <c r="Y457" s="76"/>
      <c r="Z457" s="76"/>
      <c r="AA457" s="76"/>
      <c r="AB457" s="76"/>
      <c r="AC457" s="76"/>
      <c r="AD457" s="76"/>
      <c r="AE457" s="76"/>
      <c r="AF457" s="76"/>
      <c r="AG457" s="76"/>
      <c r="AH457" s="76"/>
      <c r="AI457" s="76"/>
      <c r="AJ457" s="76"/>
      <c r="AK457" s="76"/>
      <c r="AL457" s="76"/>
      <c r="AM457" s="76"/>
      <c r="AN457" s="76"/>
      <c r="AO457" s="76"/>
      <c r="AP457" s="76"/>
      <c r="AQ457" s="76"/>
      <c r="AR457" s="76"/>
      <c r="AS457" s="76"/>
      <c r="AT457" s="76"/>
      <c r="AU457" s="76"/>
      <c r="AV457" s="76"/>
      <c r="AW457" s="76"/>
      <c r="AX457" s="76"/>
      <c r="AY457" s="76"/>
      <c r="AZ457" s="76"/>
      <c r="BA457" s="76"/>
      <c r="BB457" s="76"/>
      <c r="BC457" s="76"/>
      <c r="BD457" s="76"/>
      <c r="BE457" s="76"/>
      <c r="BF457" s="76"/>
      <c r="BG457" s="76"/>
      <c r="BH457" s="76"/>
      <c r="BI457" s="76"/>
      <c r="BJ457" s="76"/>
      <c r="BK457" s="76"/>
      <c r="BL457" s="76"/>
      <c r="BM457" s="76"/>
      <c r="BN457" s="76"/>
      <c r="BO457" s="76"/>
      <c r="BP457" s="76"/>
      <c r="BQ457" s="76"/>
      <c r="BR457" s="76"/>
      <c r="BS457" s="76"/>
      <c r="BU457" s="76"/>
      <c r="BW457" s="76"/>
      <c r="BX457" s="76"/>
      <c r="BY457" s="76"/>
      <c r="BZ457" s="76"/>
      <c r="CA457" s="76"/>
      <c r="CB457" s="76"/>
      <c r="CC457" s="76"/>
      <c r="CD457" s="76"/>
      <c r="CE457" s="76"/>
      <c r="CF457" s="76"/>
      <c r="CG457" s="76"/>
      <c r="CH457" s="76"/>
      <c r="CI457" s="76"/>
      <c r="CJ457" s="76"/>
      <c r="CK457" s="76"/>
      <c r="CL457" s="76"/>
      <c r="CM457" s="76"/>
      <c r="CN457" s="76"/>
      <c r="CO457" s="76"/>
      <c r="CP457" s="76"/>
      <c r="CQ457" s="76"/>
      <c r="CR457" s="76"/>
      <c r="CS457" s="76"/>
      <c r="CT457" s="76"/>
      <c r="CU457" s="76"/>
      <c r="CV457" s="76"/>
      <c r="CW457" s="76"/>
      <c r="CX457" s="76"/>
      <c r="CY457" s="76"/>
      <c r="CZ457" s="76"/>
      <c r="DA457" s="76"/>
      <c r="DB457" s="76"/>
      <c r="DC457" s="76"/>
      <c r="DD457" s="76"/>
      <c r="DE457" s="76"/>
      <c r="DF457" s="76"/>
      <c r="DG457" s="76"/>
      <c r="DH457" s="76"/>
      <c r="DI457" s="76"/>
      <c r="DJ457" s="76"/>
      <c r="DK457" s="76"/>
      <c r="DL457" s="76"/>
      <c r="DM457" s="76"/>
      <c r="DN457" s="76"/>
      <c r="DO457" s="77"/>
      <c r="DP457" s="77"/>
      <c r="DQ457" s="77"/>
      <c r="DR457" s="77"/>
      <c r="DS457" s="77"/>
      <c r="DT457" s="77"/>
      <c r="DU457" s="77"/>
      <c r="DV457" s="77"/>
      <c r="DW457" s="77"/>
      <c r="DX457" s="76"/>
      <c r="DY457" s="137"/>
      <c r="DZ457" s="76"/>
      <c r="EA457" s="137"/>
      <c r="EB457" s="76"/>
      <c r="EC457" s="137"/>
      <c r="ED457" s="76"/>
      <c r="EE457" s="137"/>
      <c r="EF457" s="76"/>
    </row>
    <row r="458" spans="2:136" x14ac:dyDescent="0.2">
      <c r="B458" s="76"/>
      <c r="T458" s="76"/>
      <c r="U458" s="76"/>
      <c r="V458" s="76"/>
      <c r="W458" s="76"/>
      <c r="X458" s="76"/>
      <c r="Y458" s="76"/>
      <c r="Z458" s="76"/>
      <c r="AA458" s="76"/>
      <c r="AB458" s="76"/>
      <c r="AC458" s="76"/>
      <c r="AD458" s="76"/>
      <c r="AE458" s="76"/>
      <c r="AF458" s="76"/>
      <c r="AG458" s="76"/>
      <c r="AH458" s="76"/>
      <c r="AI458" s="76"/>
      <c r="AJ458" s="76"/>
      <c r="AK458" s="76"/>
      <c r="AL458" s="76"/>
      <c r="AM458" s="76"/>
      <c r="AN458" s="76"/>
      <c r="AO458" s="76"/>
      <c r="AP458" s="76"/>
      <c r="AQ458" s="76"/>
      <c r="AR458" s="76"/>
      <c r="AS458" s="76"/>
      <c r="AT458" s="76"/>
      <c r="AU458" s="76"/>
      <c r="AV458" s="76"/>
      <c r="AW458" s="76"/>
      <c r="AX458" s="76"/>
      <c r="AY458" s="76"/>
      <c r="AZ458" s="76"/>
      <c r="BA458" s="76"/>
      <c r="BB458" s="76"/>
      <c r="BC458" s="76"/>
      <c r="BD458" s="76"/>
      <c r="BE458" s="76"/>
      <c r="BF458" s="76"/>
      <c r="BG458" s="76"/>
      <c r="BH458" s="76"/>
      <c r="BI458" s="76"/>
      <c r="BJ458" s="76"/>
      <c r="BK458" s="76"/>
      <c r="BL458" s="76"/>
      <c r="BM458" s="76"/>
      <c r="BN458" s="76"/>
      <c r="BO458" s="76"/>
      <c r="BP458" s="76"/>
      <c r="BQ458" s="76"/>
      <c r="BR458" s="76"/>
      <c r="BS458" s="76"/>
      <c r="BU458" s="76"/>
      <c r="BW458" s="76"/>
      <c r="BX458" s="76"/>
      <c r="BY458" s="76"/>
      <c r="BZ458" s="76"/>
      <c r="CA458" s="76"/>
      <c r="CB458" s="76"/>
      <c r="CC458" s="76"/>
      <c r="CD458" s="76"/>
      <c r="CE458" s="76"/>
      <c r="CF458" s="76"/>
      <c r="CG458" s="76"/>
      <c r="CH458" s="76"/>
      <c r="CI458" s="76"/>
      <c r="CJ458" s="76"/>
      <c r="CK458" s="76"/>
      <c r="CL458" s="76"/>
      <c r="CM458" s="76"/>
      <c r="CN458" s="76"/>
      <c r="CO458" s="76"/>
      <c r="CP458" s="76"/>
      <c r="CQ458" s="76"/>
      <c r="CR458" s="76"/>
      <c r="CS458" s="76"/>
      <c r="CT458" s="76"/>
      <c r="CU458" s="76"/>
      <c r="CV458" s="76"/>
      <c r="CW458" s="76"/>
      <c r="CX458" s="76"/>
      <c r="CY458" s="76"/>
      <c r="CZ458" s="76"/>
      <c r="DA458" s="76"/>
      <c r="DB458" s="76"/>
      <c r="DC458" s="76"/>
      <c r="DD458" s="76"/>
      <c r="DE458" s="76"/>
      <c r="DF458" s="76"/>
      <c r="DG458" s="76"/>
      <c r="DH458" s="76"/>
      <c r="DI458" s="76"/>
      <c r="DJ458" s="76"/>
      <c r="DK458" s="76"/>
      <c r="DL458" s="76"/>
      <c r="DM458" s="76"/>
      <c r="DN458" s="76"/>
      <c r="DO458" s="77"/>
      <c r="DP458" s="77"/>
      <c r="DQ458" s="77"/>
      <c r="DR458" s="77"/>
      <c r="DS458" s="77"/>
      <c r="DT458" s="77"/>
      <c r="DU458" s="77"/>
      <c r="DV458" s="77"/>
      <c r="DW458" s="77"/>
      <c r="DX458" s="76"/>
      <c r="DY458" s="137"/>
      <c r="DZ458" s="76"/>
      <c r="EA458" s="137"/>
      <c r="EB458" s="76"/>
      <c r="EC458" s="137"/>
      <c r="ED458" s="76"/>
      <c r="EE458" s="137"/>
      <c r="EF458" s="76"/>
    </row>
    <row r="459" spans="2:136" x14ac:dyDescent="0.2">
      <c r="B459" s="76"/>
      <c r="T459" s="76"/>
      <c r="U459" s="76"/>
      <c r="V459" s="76"/>
      <c r="W459" s="76"/>
      <c r="X459" s="76"/>
      <c r="Y459" s="76"/>
      <c r="Z459" s="76"/>
      <c r="AA459" s="76"/>
      <c r="AB459" s="76"/>
      <c r="AC459" s="76"/>
      <c r="AD459" s="76"/>
      <c r="AE459" s="76"/>
      <c r="AF459" s="76"/>
      <c r="AG459" s="76"/>
      <c r="AH459" s="76"/>
      <c r="AI459" s="76"/>
      <c r="AJ459" s="76"/>
      <c r="AK459" s="76"/>
      <c r="AL459" s="76"/>
      <c r="AM459" s="76"/>
      <c r="AN459" s="76"/>
      <c r="AO459" s="76"/>
      <c r="AP459" s="76"/>
      <c r="AQ459" s="76"/>
      <c r="AR459" s="76"/>
      <c r="AS459" s="76"/>
      <c r="AT459" s="76"/>
      <c r="AU459" s="76"/>
      <c r="AV459" s="76"/>
      <c r="AW459" s="76"/>
      <c r="AX459" s="76"/>
      <c r="AY459" s="76"/>
      <c r="AZ459" s="76"/>
      <c r="BA459" s="76"/>
      <c r="BB459" s="76"/>
      <c r="BC459" s="76"/>
      <c r="BD459" s="76"/>
      <c r="BE459" s="76"/>
      <c r="BF459" s="76"/>
      <c r="BG459" s="76"/>
      <c r="BH459" s="76"/>
      <c r="BI459" s="76"/>
      <c r="BJ459" s="76"/>
      <c r="BK459" s="76"/>
      <c r="BL459" s="76"/>
      <c r="BM459" s="76"/>
      <c r="BN459" s="76"/>
      <c r="BO459" s="76"/>
      <c r="BP459" s="76"/>
      <c r="BQ459" s="76"/>
      <c r="BR459" s="76"/>
      <c r="BS459" s="76"/>
      <c r="BU459" s="76"/>
      <c r="BW459" s="76"/>
      <c r="BX459" s="76"/>
      <c r="BY459" s="76"/>
      <c r="BZ459" s="76"/>
      <c r="CA459" s="76"/>
      <c r="CB459" s="76"/>
      <c r="CC459" s="76"/>
      <c r="CD459" s="76"/>
      <c r="CE459" s="76"/>
      <c r="CF459" s="76"/>
      <c r="CG459" s="76"/>
      <c r="CH459" s="76"/>
      <c r="CI459" s="76"/>
      <c r="CJ459" s="76"/>
      <c r="CK459" s="76"/>
      <c r="CL459" s="76"/>
      <c r="CM459" s="76"/>
      <c r="CN459" s="76"/>
      <c r="CO459" s="76"/>
      <c r="CP459" s="76"/>
      <c r="CQ459" s="76"/>
      <c r="CR459" s="76"/>
      <c r="CS459" s="76"/>
      <c r="CT459" s="76"/>
      <c r="CU459" s="76"/>
      <c r="CV459" s="76"/>
      <c r="CW459" s="76"/>
      <c r="CX459" s="76"/>
      <c r="CY459" s="76"/>
      <c r="CZ459" s="76"/>
      <c r="DA459" s="76"/>
      <c r="DB459" s="76"/>
      <c r="DC459" s="76"/>
      <c r="DD459" s="76"/>
      <c r="DE459" s="76"/>
      <c r="DF459" s="76"/>
      <c r="DG459" s="76"/>
      <c r="DH459" s="76"/>
      <c r="DI459" s="76"/>
      <c r="DJ459" s="76"/>
      <c r="DK459" s="76"/>
      <c r="DL459" s="76"/>
      <c r="DM459" s="76"/>
      <c r="DN459" s="76"/>
      <c r="DO459" s="77"/>
      <c r="DP459" s="77"/>
      <c r="DQ459" s="77"/>
      <c r="DR459" s="77"/>
      <c r="DS459" s="77"/>
      <c r="DT459" s="77"/>
      <c r="DU459" s="77"/>
      <c r="DV459" s="77"/>
      <c r="DW459" s="77"/>
      <c r="DX459" s="76"/>
      <c r="DY459" s="137"/>
      <c r="DZ459" s="76"/>
      <c r="EA459" s="137"/>
      <c r="EB459" s="76"/>
      <c r="EC459" s="137"/>
      <c r="ED459" s="76"/>
      <c r="EE459" s="137"/>
      <c r="EF459" s="76"/>
    </row>
    <row r="460" spans="2:136" x14ac:dyDescent="0.2">
      <c r="B460" s="76"/>
      <c r="T460" s="76"/>
      <c r="U460" s="76"/>
      <c r="V460" s="76"/>
      <c r="W460" s="76"/>
      <c r="X460" s="76"/>
      <c r="Y460" s="76"/>
      <c r="Z460" s="76"/>
      <c r="AA460" s="76"/>
      <c r="AB460" s="76"/>
      <c r="AC460" s="76"/>
      <c r="AD460" s="76"/>
      <c r="AE460" s="76"/>
      <c r="AF460" s="76"/>
      <c r="AG460" s="76"/>
      <c r="AH460" s="76"/>
      <c r="AI460" s="76"/>
      <c r="AJ460" s="76"/>
      <c r="AK460" s="76"/>
      <c r="AL460" s="76"/>
      <c r="AM460" s="76"/>
      <c r="AN460" s="76"/>
      <c r="AO460" s="76"/>
      <c r="AP460" s="76"/>
      <c r="AQ460" s="76"/>
      <c r="AR460" s="76"/>
      <c r="AS460" s="76"/>
      <c r="AT460" s="76"/>
      <c r="AU460" s="76"/>
      <c r="AV460" s="76"/>
      <c r="AW460" s="76"/>
      <c r="AX460" s="76"/>
      <c r="AY460" s="76"/>
      <c r="AZ460" s="76"/>
      <c r="BA460" s="76"/>
      <c r="BB460" s="76"/>
      <c r="BC460" s="76"/>
      <c r="BD460" s="76"/>
      <c r="BE460" s="76"/>
      <c r="BF460" s="76"/>
      <c r="BG460" s="76"/>
      <c r="BH460" s="76"/>
      <c r="BI460" s="76"/>
      <c r="BJ460" s="76"/>
      <c r="BK460" s="76"/>
      <c r="BL460" s="76"/>
      <c r="BM460" s="76"/>
      <c r="BN460" s="76"/>
      <c r="BO460" s="76"/>
      <c r="BP460" s="76"/>
      <c r="BQ460" s="76"/>
      <c r="BR460" s="76"/>
      <c r="BS460" s="76"/>
      <c r="BU460" s="76"/>
      <c r="BW460" s="76"/>
      <c r="BX460" s="76"/>
      <c r="BY460" s="76"/>
      <c r="BZ460" s="76"/>
      <c r="CA460" s="76"/>
      <c r="CB460" s="76"/>
      <c r="CC460" s="76"/>
      <c r="CD460" s="76"/>
      <c r="CE460" s="76"/>
      <c r="CF460" s="76"/>
      <c r="CG460" s="76"/>
      <c r="CH460" s="76"/>
      <c r="CI460" s="76"/>
      <c r="CJ460" s="76"/>
      <c r="CK460" s="76"/>
      <c r="CL460" s="76"/>
      <c r="CM460" s="76"/>
      <c r="CN460" s="76"/>
      <c r="CO460" s="76"/>
      <c r="CP460" s="76"/>
      <c r="CQ460" s="76"/>
      <c r="CR460" s="76"/>
      <c r="CS460" s="76"/>
      <c r="CT460" s="76"/>
      <c r="CU460" s="76"/>
      <c r="CV460" s="76"/>
      <c r="CW460" s="76"/>
      <c r="CX460" s="76"/>
      <c r="CY460" s="76"/>
      <c r="CZ460" s="76"/>
      <c r="DA460" s="76"/>
      <c r="DB460" s="76"/>
      <c r="DC460" s="76"/>
      <c r="DD460" s="76"/>
      <c r="DE460" s="76"/>
      <c r="DF460" s="76"/>
      <c r="DG460" s="76"/>
      <c r="DH460" s="76"/>
      <c r="DI460" s="76"/>
      <c r="DJ460" s="76"/>
      <c r="DK460" s="76"/>
      <c r="DL460" s="76"/>
      <c r="DM460" s="76"/>
      <c r="DN460" s="76"/>
      <c r="DO460" s="77"/>
      <c r="DP460" s="77"/>
      <c r="DQ460" s="77"/>
      <c r="DR460" s="77"/>
      <c r="DS460" s="77"/>
      <c r="DT460" s="77"/>
      <c r="DU460" s="77"/>
      <c r="DV460" s="77"/>
      <c r="DW460" s="77"/>
      <c r="DX460" s="76"/>
      <c r="DY460" s="137"/>
      <c r="DZ460" s="76"/>
      <c r="EA460" s="137"/>
      <c r="EB460" s="76"/>
      <c r="EC460" s="137"/>
      <c r="ED460" s="76"/>
      <c r="EE460" s="137"/>
      <c r="EF460" s="76"/>
    </row>
    <row r="461" spans="2:136" x14ac:dyDescent="0.2">
      <c r="B461" s="76"/>
      <c r="T461" s="76"/>
      <c r="U461" s="76"/>
      <c r="V461" s="76"/>
      <c r="W461" s="76"/>
      <c r="X461" s="76"/>
      <c r="Y461" s="76"/>
      <c r="Z461" s="76"/>
      <c r="AA461" s="76"/>
      <c r="AB461" s="76"/>
      <c r="AC461" s="76"/>
      <c r="AD461" s="76"/>
      <c r="AE461" s="76"/>
      <c r="AF461" s="76"/>
      <c r="AG461" s="76"/>
      <c r="AH461" s="76"/>
      <c r="AI461" s="76"/>
      <c r="AJ461" s="76"/>
      <c r="AK461" s="76"/>
      <c r="AL461" s="76"/>
      <c r="AM461" s="76"/>
      <c r="AN461" s="76"/>
      <c r="AO461" s="76"/>
      <c r="AP461" s="76"/>
      <c r="AQ461" s="76"/>
      <c r="AR461" s="76"/>
      <c r="AS461" s="76"/>
      <c r="AT461" s="76"/>
      <c r="AU461" s="76"/>
      <c r="AV461" s="76"/>
      <c r="AW461" s="76"/>
      <c r="AX461" s="76"/>
      <c r="AY461" s="76"/>
      <c r="AZ461" s="76"/>
      <c r="BA461" s="76"/>
      <c r="BB461" s="76"/>
      <c r="BC461" s="76"/>
      <c r="BD461" s="76"/>
      <c r="BE461" s="76"/>
      <c r="BF461" s="76"/>
      <c r="BG461" s="76"/>
      <c r="BH461" s="76"/>
      <c r="BI461" s="76"/>
      <c r="BJ461" s="76"/>
      <c r="BK461" s="76"/>
      <c r="BL461" s="76"/>
      <c r="BM461" s="76"/>
      <c r="BN461" s="76"/>
      <c r="BO461" s="76"/>
      <c r="BP461" s="76"/>
      <c r="BQ461" s="76"/>
      <c r="BR461" s="76"/>
      <c r="BS461" s="76"/>
      <c r="BU461" s="76"/>
      <c r="BW461" s="76"/>
      <c r="BX461" s="76"/>
      <c r="BY461" s="76"/>
      <c r="BZ461" s="76"/>
      <c r="CA461" s="76"/>
      <c r="CB461" s="76"/>
      <c r="CC461" s="76"/>
      <c r="CD461" s="76"/>
      <c r="CE461" s="76"/>
      <c r="CF461" s="76"/>
      <c r="CG461" s="76"/>
      <c r="CH461" s="76"/>
      <c r="CI461" s="76"/>
      <c r="CJ461" s="76"/>
      <c r="CK461" s="76"/>
      <c r="CL461" s="76"/>
      <c r="CM461" s="76"/>
      <c r="CN461" s="76"/>
      <c r="CO461" s="76"/>
      <c r="CP461" s="76"/>
      <c r="CQ461" s="76"/>
      <c r="CR461" s="76"/>
      <c r="CS461" s="76"/>
      <c r="CT461" s="76"/>
      <c r="CU461" s="76"/>
      <c r="CV461" s="76"/>
      <c r="CW461" s="76"/>
      <c r="CX461" s="76"/>
      <c r="CY461" s="76"/>
      <c r="CZ461" s="76"/>
      <c r="DA461" s="76"/>
      <c r="DB461" s="76"/>
      <c r="DC461" s="76"/>
      <c r="DD461" s="76"/>
      <c r="DE461" s="76"/>
      <c r="DF461" s="76"/>
      <c r="DG461" s="76"/>
      <c r="DH461" s="76"/>
      <c r="DI461" s="76"/>
      <c r="DJ461" s="76"/>
      <c r="DK461" s="76"/>
      <c r="DL461" s="76"/>
      <c r="DM461" s="76"/>
      <c r="DN461" s="76"/>
      <c r="DO461" s="77"/>
      <c r="DP461" s="77"/>
      <c r="DQ461" s="77"/>
      <c r="DR461" s="77"/>
      <c r="DS461" s="77"/>
      <c r="DT461" s="77"/>
      <c r="DU461" s="77"/>
      <c r="DV461" s="77"/>
      <c r="DW461" s="77"/>
      <c r="DX461" s="76"/>
      <c r="DY461" s="137"/>
      <c r="DZ461" s="76"/>
      <c r="EA461" s="137"/>
      <c r="EB461" s="76"/>
      <c r="EC461" s="137"/>
      <c r="ED461" s="76"/>
      <c r="EE461" s="137"/>
      <c r="EF461" s="76"/>
    </row>
    <row r="462" spans="2:136" x14ac:dyDescent="0.2">
      <c r="B462" s="76"/>
      <c r="T462" s="76"/>
      <c r="U462" s="76"/>
      <c r="V462" s="76"/>
      <c r="W462" s="76"/>
      <c r="X462" s="76"/>
      <c r="Y462" s="76"/>
      <c r="Z462" s="76"/>
      <c r="AA462" s="76"/>
      <c r="AB462" s="76"/>
      <c r="AC462" s="76"/>
      <c r="AD462" s="76"/>
      <c r="AE462" s="76"/>
      <c r="AF462" s="76"/>
      <c r="AG462" s="76"/>
      <c r="AH462" s="76"/>
      <c r="AI462" s="76"/>
      <c r="AJ462" s="76"/>
      <c r="AK462" s="76"/>
      <c r="AL462" s="76"/>
      <c r="AM462" s="76"/>
      <c r="AN462" s="76"/>
      <c r="AO462" s="76"/>
      <c r="AP462" s="76"/>
      <c r="AQ462" s="76"/>
      <c r="AR462" s="76"/>
      <c r="AS462" s="76"/>
      <c r="AT462" s="76"/>
      <c r="AU462" s="76"/>
      <c r="AV462" s="76"/>
      <c r="AW462" s="76"/>
      <c r="AX462" s="76"/>
      <c r="AY462" s="76"/>
      <c r="AZ462" s="76"/>
      <c r="BA462" s="76"/>
      <c r="BB462" s="76"/>
      <c r="BC462" s="76"/>
      <c r="BD462" s="76"/>
      <c r="BE462" s="76"/>
      <c r="BF462" s="76"/>
      <c r="BG462" s="76"/>
      <c r="BH462" s="76"/>
      <c r="BI462" s="76"/>
      <c r="BJ462" s="76"/>
      <c r="BK462" s="76"/>
      <c r="BL462" s="76"/>
      <c r="BM462" s="76"/>
      <c r="BN462" s="76"/>
      <c r="BO462" s="76"/>
      <c r="BP462" s="76"/>
      <c r="BQ462" s="76"/>
      <c r="BR462" s="76"/>
      <c r="BS462" s="76"/>
      <c r="BU462" s="76"/>
      <c r="BW462" s="76"/>
      <c r="BX462" s="76"/>
      <c r="BY462" s="76"/>
      <c r="BZ462" s="76"/>
      <c r="CA462" s="76"/>
      <c r="CB462" s="76"/>
      <c r="CC462" s="76"/>
      <c r="CD462" s="76"/>
      <c r="CE462" s="76"/>
      <c r="CF462" s="76"/>
      <c r="CG462" s="76"/>
      <c r="CH462" s="76"/>
      <c r="CI462" s="76"/>
      <c r="CJ462" s="76"/>
      <c r="CK462" s="76"/>
      <c r="CL462" s="76"/>
      <c r="CM462" s="76"/>
      <c r="CN462" s="76"/>
      <c r="CO462" s="76"/>
      <c r="CP462" s="76"/>
      <c r="CQ462" s="76"/>
      <c r="CR462" s="76"/>
      <c r="CS462" s="76"/>
      <c r="CT462" s="76"/>
      <c r="CU462" s="76"/>
      <c r="CV462" s="76"/>
      <c r="CW462" s="76"/>
      <c r="CX462" s="76"/>
      <c r="CY462" s="76"/>
      <c r="CZ462" s="76"/>
      <c r="DA462" s="76"/>
      <c r="DB462" s="76"/>
      <c r="DC462" s="76"/>
      <c r="DD462" s="76"/>
      <c r="DE462" s="76"/>
      <c r="DF462" s="76"/>
      <c r="DG462" s="76"/>
      <c r="DH462" s="76"/>
      <c r="DI462" s="76"/>
      <c r="DJ462" s="76"/>
      <c r="DK462" s="76"/>
      <c r="DL462" s="76"/>
      <c r="DM462" s="76"/>
      <c r="DN462" s="76"/>
      <c r="DO462" s="77"/>
      <c r="DP462" s="77"/>
      <c r="DQ462" s="77"/>
      <c r="DR462" s="77"/>
      <c r="DS462" s="77"/>
      <c r="DT462" s="77"/>
      <c r="DU462" s="77"/>
      <c r="DV462" s="77"/>
      <c r="DW462" s="77"/>
      <c r="DX462" s="76"/>
      <c r="DY462" s="137"/>
      <c r="DZ462" s="76"/>
      <c r="EA462" s="137"/>
      <c r="EB462" s="76"/>
      <c r="EC462" s="137"/>
      <c r="ED462" s="76"/>
      <c r="EE462" s="137"/>
      <c r="EF462" s="76"/>
    </row>
    <row r="463" spans="2:136" x14ac:dyDescent="0.2">
      <c r="B463" s="76"/>
      <c r="T463" s="76"/>
      <c r="U463" s="76"/>
      <c r="V463" s="76"/>
      <c r="W463" s="76"/>
      <c r="X463" s="76"/>
      <c r="Y463" s="76"/>
      <c r="Z463" s="76"/>
      <c r="AA463" s="76"/>
      <c r="AB463" s="76"/>
      <c r="AC463" s="76"/>
      <c r="AD463" s="76"/>
      <c r="AE463" s="76"/>
      <c r="AF463" s="76"/>
      <c r="AG463" s="76"/>
      <c r="AH463" s="76"/>
      <c r="AI463" s="76"/>
      <c r="AJ463" s="76"/>
      <c r="AK463" s="76"/>
      <c r="AL463" s="76"/>
      <c r="AM463" s="76"/>
      <c r="AN463" s="76"/>
      <c r="AO463" s="76"/>
      <c r="AP463" s="76"/>
      <c r="AQ463" s="76"/>
      <c r="AR463" s="76"/>
      <c r="AS463" s="76"/>
      <c r="AT463" s="76"/>
      <c r="AU463" s="76"/>
      <c r="AV463" s="76"/>
      <c r="AW463" s="76"/>
      <c r="AX463" s="76"/>
      <c r="AY463" s="76"/>
      <c r="AZ463" s="76"/>
      <c r="BA463" s="76"/>
      <c r="BB463" s="76"/>
      <c r="BC463" s="76"/>
      <c r="BD463" s="76"/>
      <c r="BE463" s="76"/>
      <c r="BF463" s="76"/>
      <c r="BG463" s="76"/>
      <c r="BH463" s="76"/>
      <c r="BI463" s="76"/>
      <c r="BJ463" s="76"/>
      <c r="BK463" s="76"/>
      <c r="BL463" s="76"/>
      <c r="BM463" s="76"/>
      <c r="BN463" s="76"/>
      <c r="BO463" s="76"/>
      <c r="BP463" s="76"/>
      <c r="BQ463" s="76"/>
      <c r="BR463" s="76"/>
      <c r="BS463" s="76"/>
      <c r="BU463" s="76"/>
      <c r="BW463" s="76"/>
      <c r="BX463" s="76"/>
      <c r="BY463" s="76"/>
      <c r="BZ463" s="76"/>
      <c r="CA463" s="76"/>
      <c r="CB463" s="76"/>
      <c r="CC463" s="76"/>
      <c r="CD463" s="76"/>
      <c r="CE463" s="76"/>
      <c r="CF463" s="76"/>
      <c r="CG463" s="76"/>
      <c r="CH463" s="76"/>
      <c r="CI463" s="76"/>
      <c r="CJ463" s="76"/>
      <c r="CK463" s="76"/>
      <c r="CL463" s="76"/>
      <c r="CM463" s="76"/>
      <c r="CN463" s="76"/>
      <c r="CO463" s="76"/>
      <c r="CP463" s="76"/>
      <c r="CQ463" s="76"/>
      <c r="CR463" s="76"/>
      <c r="CS463" s="76"/>
      <c r="CT463" s="76"/>
      <c r="CU463" s="76"/>
      <c r="CV463" s="76"/>
      <c r="CW463" s="76"/>
      <c r="CX463" s="76"/>
      <c r="CY463" s="76"/>
      <c r="CZ463" s="76"/>
      <c r="DA463" s="76"/>
      <c r="DB463" s="76"/>
      <c r="DC463" s="76"/>
      <c r="DD463" s="76"/>
      <c r="DE463" s="76"/>
      <c r="DF463" s="76"/>
      <c r="DG463" s="76"/>
      <c r="DH463" s="76"/>
      <c r="DI463" s="76"/>
      <c r="DJ463" s="76"/>
      <c r="DK463" s="76"/>
      <c r="DL463" s="76"/>
      <c r="DM463" s="76"/>
      <c r="DN463" s="76"/>
      <c r="DO463" s="77"/>
      <c r="DP463" s="77"/>
      <c r="DQ463" s="77"/>
      <c r="DR463" s="77"/>
      <c r="DS463" s="77"/>
      <c r="DT463" s="77"/>
      <c r="DU463" s="77"/>
      <c r="DV463" s="77"/>
      <c r="DW463" s="77"/>
      <c r="DX463" s="76"/>
      <c r="DY463" s="137"/>
      <c r="DZ463" s="76"/>
      <c r="EA463" s="137"/>
      <c r="EB463" s="76"/>
      <c r="EC463" s="137"/>
      <c r="ED463" s="76"/>
      <c r="EE463" s="137"/>
      <c r="EF463" s="76"/>
    </row>
    <row r="464" spans="2:136" x14ac:dyDescent="0.2">
      <c r="B464" s="76"/>
      <c r="T464" s="76"/>
      <c r="U464" s="76"/>
      <c r="V464" s="76"/>
      <c r="W464" s="76"/>
      <c r="X464" s="76"/>
      <c r="Y464" s="76"/>
      <c r="Z464" s="76"/>
      <c r="AA464" s="76"/>
      <c r="AB464" s="76"/>
      <c r="AC464" s="76"/>
      <c r="AD464" s="76"/>
      <c r="AE464" s="76"/>
      <c r="AF464" s="76"/>
      <c r="AG464" s="76"/>
      <c r="AH464" s="76"/>
      <c r="AI464" s="76"/>
      <c r="AJ464" s="76"/>
      <c r="AK464" s="76"/>
      <c r="AL464" s="76"/>
      <c r="AM464" s="76"/>
      <c r="AN464" s="76"/>
      <c r="AO464" s="76"/>
      <c r="AP464" s="76"/>
      <c r="AQ464" s="76"/>
      <c r="AR464" s="76"/>
      <c r="AS464" s="76"/>
      <c r="AT464" s="76"/>
      <c r="AU464" s="76"/>
      <c r="AV464" s="76"/>
      <c r="AW464" s="76"/>
      <c r="AX464" s="76"/>
      <c r="AY464" s="76"/>
      <c r="AZ464" s="76"/>
      <c r="BA464" s="76"/>
      <c r="BB464" s="76"/>
      <c r="BC464" s="76"/>
      <c r="BD464" s="76"/>
      <c r="BE464" s="76"/>
      <c r="BF464" s="76"/>
      <c r="BG464" s="76"/>
      <c r="BH464" s="76"/>
      <c r="BI464" s="76"/>
      <c r="BJ464" s="76"/>
      <c r="BK464" s="76"/>
      <c r="BL464" s="76"/>
      <c r="BM464" s="76"/>
      <c r="BN464" s="76"/>
      <c r="BO464" s="76"/>
      <c r="BP464" s="76"/>
      <c r="BQ464" s="76"/>
      <c r="BR464" s="76"/>
      <c r="BS464" s="76"/>
      <c r="BU464" s="76"/>
      <c r="BW464" s="76"/>
      <c r="BX464" s="76"/>
      <c r="BY464" s="76"/>
      <c r="BZ464" s="76"/>
      <c r="CA464" s="76"/>
      <c r="CB464" s="76"/>
      <c r="CC464" s="76"/>
      <c r="CD464" s="76"/>
      <c r="CE464" s="76"/>
      <c r="CF464" s="76"/>
      <c r="CG464" s="76"/>
      <c r="CH464" s="76"/>
      <c r="CI464" s="76"/>
      <c r="CJ464" s="76"/>
      <c r="CK464" s="76"/>
      <c r="CL464" s="76"/>
      <c r="CM464" s="76"/>
      <c r="CN464" s="76"/>
      <c r="CO464" s="76"/>
      <c r="CP464" s="76"/>
      <c r="CQ464" s="76"/>
      <c r="CR464" s="76"/>
      <c r="CS464" s="76"/>
      <c r="CT464" s="76"/>
      <c r="CU464" s="76"/>
      <c r="CV464" s="76"/>
      <c r="CW464" s="76"/>
      <c r="CX464" s="76"/>
      <c r="CY464" s="76"/>
      <c r="CZ464" s="76"/>
      <c r="DA464" s="76"/>
      <c r="DB464" s="76"/>
      <c r="DC464" s="76"/>
      <c r="DD464" s="76"/>
      <c r="DE464" s="76"/>
      <c r="DF464" s="76"/>
      <c r="DG464" s="76"/>
      <c r="DH464" s="76"/>
      <c r="DI464" s="76"/>
      <c r="DJ464" s="76"/>
      <c r="DK464" s="76"/>
      <c r="DL464" s="76"/>
      <c r="DM464" s="76"/>
      <c r="DN464" s="76"/>
      <c r="DO464" s="77"/>
      <c r="DP464" s="77"/>
      <c r="DQ464" s="77"/>
      <c r="DR464" s="77"/>
      <c r="DS464" s="77"/>
      <c r="DT464" s="77"/>
      <c r="DU464" s="77"/>
      <c r="DV464" s="77"/>
      <c r="DW464" s="77"/>
      <c r="DX464" s="76"/>
      <c r="DY464" s="137"/>
      <c r="DZ464" s="76"/>
      <c r="EA464" s="137"/>
      <c r="EB464" s="76"/>
      <c r="EC464" s="137"/>
      <c r="ED464" s="76"/>
      <c r="EE464" s="137"/>
      <c r="EF464" s="76"/>
    </row>
    <row r="465" spans="2:136" x14ac:dyDescent="0.2">
      <c r="B465" s="76"/>
      <c r="T465" s="76"/>
      <c r="U465" s="76"/>
      <c r="V465" s="76"/>
      <c r="W465" s="76"/>
      <c r="X465" s="76"/>
      <c r="Y465" s="76"/>
      <c r="Z465" s="76"/>
      <c r="AA465" s="76"/>
      <c r="AB465" s="76"/>
      <c r="AC465" s="76"/>
      <c r="AD465" s="76"/>
      <c r="AE465" s="76"/>
      <c r="AF465" s="76"/>
      <c r="AG465" s="76"/>
      <c r="AH465" s="76"/>
      <c r="AI465" s="76"/>
      <c r="AJ465" s="76"/>
      <c r="AK465" s="76"/>
      <c r="AL465" s="76"/>
      <c r="AM465" s="76"/>
      <c r="AN465" s="76"/>
      <c r="AO465" s="76"/>
      <c r="AP465" s="76"/>
      <c r="AQ465" s="76"/>
      <c r="AR465" s="76"/>
      <c r="AS465" s="76"/>
      <c r="AT465" s="76"/>
      <c r="AU465" s="76"/>
      <c r="AV465" s="76"/>
      <c r="AW465" s="76"/>
      <c r="AX465" s="76"/>
      <c r="AY465" s="76"/>
      <c r="AZ465" s="76"/>
      <c r="BA465" s="76"/>
      <c r="BB465" s="76"/>
      <c r="BC465" s="76"/>
      <c r="BD465" s="76"/>
      <c r="BE465" s="76"/>
      <c r="BF465" s="76"/>
      <c r="BG465" s="76"/>
      <c r="BH465" s="76"/>
      <c r="BI465" s="76"/>
      <c r="BJ465" s="76"/>
      <c r="BK465" s="76"/>
      <c r="BL465" s="76"/>
      <c r="BM465" s="76"/>
      <c r="BN465" s="76"/>
      <c r="BO465" s="76"/>
      <c r="BP465" s="76"/>
      <c r="BQ465" s="76"/>
      <c r="BR465" s="76"/>
      <c r="BS465" s="76"/>
      <c r="BU465" s="76"/>
      <c r="BW465" s="76"/>
      <c r="BX465" s="76"/>
      <c r="BY465" s="76"/>
      <c r="BZ465" s="76"/>
      <c r="CA465" s="76"/>
      <c r="CB465" s="76"/>
      <c r="CC465" s="76"/>
      <c r="CD465" s="76"/>
      <c r="CE465" s="76"/>
      <c r="CF465" s="76"/>
      <c r="CG465" s="76"/>
      <c r="CH465" s="76"/>
      <c r="CI465" s="76"/>
      <c r="CJ465" s="76"/>
      <c r="CK465" s="76"/>
      <c r="CL465" s="76"/>
      <c r="CM465" s="76"/>
      <c r="CN465" s="76"/>
      <c r="CO465" s="76"/>
      <c r="CP465" s="76"/>
      <c r="CQ465" s="76"/>
      <c r="CR465" s="76"/>
      <c r="CS465" s="76"/>
      <c r="CT465" s="76"/>
      <c r="CU465" s="76"/>
      <c r="CV465" s="76"/>
      <c r="CW465" s="76"/>
      <c r="CX465" s="76"/>
      <c r="CY465" s="76"/>
      <c r="CZ465" s="76"/>
      <c r="DA465" s="76"/>
      <c r="DB465" s="76"/>
      <c r="DC465" s="76"/>
      <c r="DD465" s="76"/>
      <c r="DE465" s="76"/>
      <c r="DF465" s="76"/>
      <c r="DG465" s="76"/>
      <c r="DH465" s="76"/>
      <c r="DI465" s="76"/>
      <c r="DJ465" s="76"/>
      <c r="DK465" s="76"/>
      <c r="DL465" s="76"/>
      <c r="DM465" s="76"/>
      <c r="DN465" s="76"/>
      <c r="DO465" s="77"/>
      <c r="DP465" s="77"/>
      <c r="DQ465" s="77"/>
      <c r="DR465" s="77"/>
      <c r="DS465" s="77"/>
      <c r="DT465" s="77"/>
      <c r="DU465" s="77"/>
      <c r="DV465" s="77"/>
      <c r="DW465" s="77"/>
      <c r="DX465" s="76"/>
      <c r="DY465" s="137"/>
      <c r="DZ465" s="76"/>
      <c r="EA465" s="137"/>
      <c r="EB465" s="76"/>
      <c r="EC465" s="137"/>
      <c r="ED465" s="76"/>
      <c r="EE465" s="137"/>
      <c r="EF465" s="76"/>
    </row>
    <row r="466" spans="2:136" x14ac:dyDescent="0.2">
      <c r="B466" s="76"/>
      <c r="T466" s="76"/>
      <c r="U466" s="76"/>
      <c r="V466" s="76"/>
      <c r="W466" s="76"/>
      <c r="X466" s="76"/>
      <c r="Y466" s="76"/>
      <c r="Z466" s="76"/>
      <c r="AA466" s="76"/>
      <c r="AB466" s="76"/>
      <c r="AC466" s="76"/>
      <c r="AD466" s="76"/>
      <c r="AE466" s="76"/>
      <c r="AF466" s="76"/>
      <c r="AG466" s="76"/>
      <c r="AH466" s="76"/>
      <c r="AI466" s="76"/>
      <c r="AJ466" s="76"/>
      <c r="AK466" s="76"/>
      <c r="AL466" s="76"/>
      <c r="AM466" s="76"/>
      <c r="AN466" s="76"/>
      <c r="AO466" s="76"/>
      <c r="AP466" s="76"/>
      <c r="AQ466" s="76"/>
      <c r="AR466" s="76"/>
      <c r="AS466" s="76"/>
      <c r="AT466" s="76"/>
      <c r="AU466" s="76"/>
      <c r="AV466" s="76"/>
      <c r="AW466" s="76"/>
      <c r="AX466" s="76"/>
      <c r="AY466" s="76"/>
      <c r="AZ466" s="76"/>
      <c r="BA466" s="76"/>
      <c r="BB466" s="76"/>
      <c r="BC466" s="76"/>
      <c r="BD466" s="76"/>
      <c r="BE466" s="76"/>
      <c r="BF466" s="76"/>
      <c r="BG466" s="76"/>
      <c r="BH466" s="76"/>
      <c r="BI466" s="76"/>
      <c r="BJ466" s="76"/>
      <c r="BK466" s="76"/>
      <c r="BL466" s="76"/>
      <c r="BM466" s="76"/>
      <c r="BN466" s="76"/>
      <c r="BO466" s="76"/>
      <c r="BP466" s="76"/>
      <c r="BQ466" s="76"/>
      <c r="BR466" s="76"/>
      <c r="BS466" s="76"/>
      <c r="BU466" s="76"/>
      <c r="BW466" s="76"/>
      <c r="BX466" s="76"/>
      <c r="BY466" s="76"/>
      <c r="BZ466" s="76"/>
      <c r="CA466" s="76"/>
      <c r="CB466" s="76"/>
      <c r="CC466" s="76"/>
      <c r="CD466" s="76"/>
      <c r="CE466" s="76"/>
      <c r="CF466" s="76"/>
      <c r="CG466" s="76"/>
      <c r="CH466" s="76"/>
      <c r="CI466" s="76"/>
      <c r="CJ466" s="76"/>
      <c r="CK466" s="76"/>
      <c r="CL466" s="76"/>
      <c r="CM466" s="76"/>
      <c r="CN466" s="76"/>
      <c r="CO466" s="76"/>
      <c r="CP466" s="76"/>
      <c r="CQ466" s="76"/>
      <c r="CR466" s="76"/>
      <c r="CS466" s="76"/>
      <c r="CT466" s="76"/>
      <c r="CU466" s="76"/>
      <c r="CV466" s="76"/>
      <c r="CW466" s="76"/>
      <c r="CX466" s="76"/>
      <c r="CY466" s="76"/>
      <c r="CZ466" s="76"/>
      <c r="DA466" s="76"/>
      <c r="DB466" s="76"/>
      <c r="DC466" s="76"/>
      <c r="DD466" s="76"/>
      <c r="DE466" s="76"/>
      <c r="DF466" s="76"/>
      <c r="DG466" s="76"/>
      <c r="DH466" s="76"/>
      <c r="DI466" s="76"/>
      <c r="DJ466" s="76"/>
      <c r="DK466" s="76"/>
      <c r="DL466" s="76"/>
      <c r="DM466" s="76"/>
      <c r="DN466" s="76"/>
      <c r="DO466" s="77"/>
      <c r="DP466" s="77"/>
      <c r="DQ466" s="77"/>
      <c r="DR466" s="77"/>
      <c r="DS466" s="77"/>
      <c r="DT466" s="77"/>
      <c r="DU466" s="77"/>
      <c r="DV466" s="77"/>
      <c r="DW466" s="77"/>
      <c r="DX466" s="76"/>
      <c r="DY466" s="137"/>
      <c r="DZ466" s="76"/>
      <c r="EA466" s="137"/>
      <c r="EB466" s="76"/>
      <c r="EC466" s="137"/>
      <c r="ED466" s="76"/>
      <c r="EE466" s="137"/>
      <c r="EF466" s="76"/>
    </row>
    <row r="467" spans="2:136" x14ac:dyDescent="0.2">
      <c r="B467" s="76"/>
      <c r="T467" s="76"/>
      <c r="U467" s="76"/>
      <c r="V467" s="76"/>
      <c r="W467" s="76"/>
      <c r="X467" s="76"/>
      <c r="Y467" s="76"/>
      <c r="Z467" s="76"/>
      <c r="AA467" s="76"/>
      <c r="AB467" s="76"/>
      <c r="AC467" s="76"/>
      <c r="AD467" s="76"/>
      <c r="AE467" s="76"/>
      <c r="AF467" s="76"/>
      <c r="AG467" s="76"/>
      <c r="AH467" s="76"/>
      <c r="AI467" s="76"/>
      <c r="AJ467" s="76"/>
      <c r="AK467" s="76"/>
      <c r="AL467" s="76"/>
      <c r="AM467" s="76"/>
      <c r="AN467" s="76"/>
      <c r="AO467" s="76"/>
      <c r="AP467" s="76"/>
      <c r="AQ467" s="76"/>
      <c r="AR467" s="76"/>
      <c r="AS467" s="76"/>
      <c r="AT467" s="76"/>
      <c r="AU467" s="76"/>
      <c r="AV467" s="76"/>
      <c r="AW467" s="76"/>
      <c r="AX467" s="76"/>
      <c r="AY467" s="76"/>
      <c r="AZ467" s="76"/>
      <c r="BA467" s="76"/>
      <c r="BB467" s="76"/>
      <c r="BC467" s="76"/>
      <c r="BD467" s="76"/>
      <c r="BE467" s="76"/>
      <c r="BF467" s="76"/>
      <c r="BG467" s="76"/>
      <c r="BH467" s="76"/>
      <c r="BI467" s="76"/>
      <c r="BJ467" s="76"/>
      <c r="BK467" s="76"/>
      <c r="BL467" s="76"/>
      <c r="BM467" s="76"/>
      <c r="BN467" s="76"/>
      <c r="BO467" s="76"/>
      <c r="BP467" s="76"/>
      <c r="BQ467" s="76"/>
      <c r="BR467" s="76"/>
      <c r="BS467" s="76"/>
      <c r="BU467" s="76"/>
      <c r="BW467" s="76"/>
      <c r="BX467" s="76"/>
      <c r="BY467" s="76"/>
      <c r="BZ467" s="76"/>
      <c r="CA467" s="76"/>
      <c r="CB467" s="76"/>
      <c r="CC467" s="76"/>
      <c r="CD467" s="76"/>
      <c r="CE467" s="76"/>
      <c r="CF467" s="76"/>
      <c r="CG467" s="76"/>
      <c r="CH467" s="76"/>
      <c r="CI467" s="76"/>
      <c r="CJ467" s="76"/>
      <c r="CK467" s="76"/>
      <c r="CL467" s="76"/>
      <c r="CM467" s="76"/>
      <c r="CN467" s="76"/>
      <c r="CO467" s="76"/>
      <c r="CP467" s="76"/>
      <c r="CQ467" s="76"/>
      <c r="CR467" s="76"/>
      <c r="CS467" s="76"/>
      <c r="CT467" s="76"/>
      <c r="CU467" s="76"/>
      <c r="CV467" s="76"/>
      <c r="CW467" s="76"/>
      <c r="CX467" s="76"/>
      <c r="CY467" s="76"/>
      <c r="CZ467" s="76"/>
      <c r="DA467" s="76"/>
      <c r="DB467" s="76"/>
      <c r="DC467" s="76"/>
      <c r="DD467" s="76"/>
      <c r="DE467" s="76"/>
      <c r="DF467" s="76"/>
      <c r="DG467" s="76"/>
      <c r="DH467" s="76"/>
      <c r="DI467" s="76"/>
      <c r="DJ467" s="76"/>
      <c r="DK467" s="76"/>
      <c r="DL467" s="76"/>
      <c r="DM467" s="76"/>
      <c r="DN467" s="76"/>
      <c r="DO467" s="77"/>
      <c r="DP467" s="77"/>
      <c r="DQ467" s="77"/>
      <c r="DR467" s="77"/>
      <c r="DS467" s="77"/>
      <c r="DT467" s="77"/>
      <c r="DU467" s="77"/>
      <c r="DV467" s="77"/>
      <c r="DW467" s="77"/>
      <c r="DX467" s="76"/>
      <c r="DY467" s="137"/>
      <c r="DZ467" s="76"/>
      <c r="EA467" s="137"/>
      <c r="EB467" s="76"/>
      <c r="EC467" s="137"/>
      <c r="ED467" s="76"/>
      <c r="EE467" s="137"/>
      <c r="EF467" s="76"/>
    </row>
    <row r="468" spans="2:136" x14ac:dyDescent="0.2">
      <c r="B468" s="76"/>
      <c r="T468" s="76"/>
      <c r="U468" s="76"/>
      <c r="V468" s="76"/>
      <c r="W468" s="76"/>
      <c r="X468" s="76"/>
      <c r="Y468" s="76"/>
      <c r="Z468" s="76"/>
      <c r="AA468" s="76"/>
      <c r="AB468" s="76"/>
      <c r="AC468" s="76"/>
      <c r="AD468" s="76"/>
      <c r="AE468" s="76"/>
      <c r="AF468" s="76"/>
      <c r="AG468" s="76"/>
      <c r="AH468" s="76"/>
      <c r="AI468" s="76"/>
      <c r="AJ468" s="76"/>
      <c r="AK468" s="76"/>
      <c r="AL468" s="76"/>
      <c r="AM468" s="76"/>
      <c r="AN468" s="76"/>
      <c r="AO468" s="76"/>
      <c r="AP468" s="76"/>
      <c r="AQ468" s="76"/>
      <c r="AR468" s="76"/>
      <c r="AS468" s="76"/>
      <c r="AT468" s="76"/>
      <c r="AU468" s="76"/>
      <c r="AV468" s="76"/>
      <c r="AW468" s="76"/>
      <c r="AX468" s="76"/>
      <c r="AY468" s="76"/>
      <c r="AZ468" s="76"/>
      <c r="BA468" s="76"/>
      <c r="BB468" s="76"/>
      <c r="BC468" s="76"/>
      <c r="BD468" s="76"/>
      <c r="BE468" s="76"/>
      <c r="BF468" s="76"/>
      <c r="BG468" s="76"/>
      <c r="BH468" s="76"/>
      <c r="BI468" s="76"/>
      <c r="BJ468" s="76"/>
      <c r="BK468" s="76"/>
      <c r="BL468" s="76"/>
      <c r="BM468" s="76"/>
      <c r="BN468" s="76"/>
      <c r="BO468" s="76"/>
      <c r="BP468" s="76"/>
      <c r="BQ468" s="76"/>
      <c r="BR468" s="76"/>
      <c r="BS468" s="76"/>
      <c r="BU468" s="76"/>
      <c r="BW468" s="76"/>
      <c r="BX468" s="76"/>
      <c r="BY468" s="76"/>
      <c r="BZ468" s="76"/>
      <c r="CA468" s="76"/>
      <c r="CB468" s="76"/>
      <c r="CC468" s="76"/>
      <c r="CD468" s="76"/>
      <c r="CE468" s="76"/>
      <c r="CF468" s="76"/>
      <c r="CG468" s="76"/>
      <c r="CH468" s="76"/>
      <c r="CI468" s="76"/>
      <c r="CJ468" s="76"/>
      <c r="CK468" s="76"/>
      <c r="CL468" s="76"/>
      <c r="CM468" s="76"/>
      <c r="CN468" s="76"/>
      <c r="CO468" s="76"/>
      <c r="CP468" s="76"/>
      <c r="CQ468" s="76"/>
      <c r="CR468" s="76"/>
      <c r="CS468" s="76"/>
      <c r="CT468" s="76"/>
      <c r="CU468" s="76"/>
      <c r="CV468" s="76"/>
      <c r="CW468" s="76"/>
      <c r="CX468" s="76"/>
      <c r="CY468" s="76"/>
      <c r="CZ468" s="76"/>
      <c r="DA468" s="76"/>
      <c r="DB468" s="76"/>
      <c r="DC468" s="76"/>
      <c r="DD468" s="76"/>
      <c r="DE468" s="76"/>
      <c r="DF468" s="76"/>
      <c r="DG468" s="76"/>
      <c r="DH468" s="76"/>
      <c r="DI468" s="76"/>
      <c r="DJ468" s="76"/>
      <c r="DK468" s="76"/>
      <c r="DL468" s="76"/>
      <c r="DM468" s="76"/>
      <c r="DN468" s="76"/>
      <c r="DO468" s="77"/>
      <c r="DP468" s="77"/>
      <c r="DQ468" s="77"/>
      <c r="DR468" s="77"/>
      <c r="DS468" s="77"/>
      <c r="DT468" s="77"/>
      <c r="DU468" s="77"/>
      <c r="DV468" s="77"/>
      <c r="DW468" s="77"/>
      <c r="DX468" s="76"/>
      <c r="DY468" s="137"/>
      <c r="DZ468" s="76"/>
      <c r="EA468" s="137"/>
      <c r="EB468" s="76"/>
      <c r="EC468" s="137"/>
      <c r="ED468" s="76"/>
      <c r="EE468" s="137"/>
      <c r="EF468" s="76"/>
    </row>
    <row r="469" spans="2:136" x14ac:dyDescent="0.2">
      <c r="B469" s="76"/>
      <c r="T469" s="76"/>
      <c r="U469" s="76"/>
      <c r="V469" s="76"/>
      <c r="W469" s="76"/>
      <c r="X469" s="76"/>
      <c r="Y469" s="76"/>
      <c r="Z469" s="76"/>
      <c r="AA469" s="76"/>
      <c r="AB469" s="76"/>
      <c r="AC469" s="76"/>
      <c r="AD469" s="76"/>
      <c r="AE469" s="76"/>
      <c r="AF469" s="76"/>
      <c r="AG469" s="76"/>
      <c r="AH469" s="76"/>
      <c r="AI469" s="76"/>
      <c r="AJ469" s="76"/>
      <c r="AK469" s="76"/>
      <c r="AL469" s="76"/>
      <c r="AM469" s="76"/>
      <c r="AN469" s="76"/>
      <c r="AO469" s="76"/>
      <c r="AP469" s="76"/>
      <c r="AQ469" s="76"/>
      <c r="AR469" s="76"/>
      <c r="AS469" s="76"/>
      <c r="AT469" s="76"/>
      <c r="AU469" s="76"/>
      <c r="AV469" s="76"/>
      <c r="AW469" s="76"/>
      <c r="AX469" s="76"/>
      <c r="AY469" s="76"/>
      <c r="AZ469" s="76"/>
      <c r="BA469" s="76"/>
      <c r="BB469" s="76"/>
      <c r="BC469" s="76"/>
      <c r="BD469" s="76"/>
      <c r="BE469" s="76"/>
      <c r="BF469" s="76"/>
      <c r="BG469" s="76"/>
      <c r="BH469" s="76"/>
      <c r="BI469" s="76"/>
      <c r="BJ469" s="76"/>
      <c r="BK469" s="76"/>
      <c r="BL469" s="76"/>
      <c r="BM469" s="76"/>
      <c r="BN469" s="76"/>
      <c r="BO469" s="76"/>
      <c r="BP469" s="76"/>
      <c r="BQ469" s="76"/>
      <c r="BR469" s="76"/>
      <c r="BS469" s="76"/>
      <c r="BU469" s="76"/>
      <c r="BW469" s="76"/>
      <c r="BX469" s="76"/>
      <c r="BY469" s="76"/>
      <c r="BZ469" s="76"/>
      <c r="CA469" s="76"/>
      <c r="CB469" s="76"/>
      <c r="CC469" s="76"/>
      <c r="CD469" s="76"/>
      <c r="CE469" s="76"/>
      <c r="CF469" s="76"/>
      <c r="CG469" s="76"/>
      <c r="CH469" s="76"/>
      <c r="CI469" s="76"/>
      <c r="CJ469" s="76"/>
      <c r="CK469" s="76"/>
      <c r="CL469" s="76"/>
      <c r="CM469" s="76"/>
      <c r="CN469" s="76"/>
      <c r="CO469" s="76"/>
      <c r="CP469" s="76"/>
      <c r="CQ469" s="76"/>
      <c r="CR469" s="76"/>
      <c r="CS469" s="76"/>
      <c r="CT469" s="76"/>
      <c r="CU469" s="76"/>
      <c r="CV469" s="76"/>
      <c r="CW469" s="76"/>
      <c r="CX469" s="76"/>
      <c r="CY469" s="76"/>
      <c r="CZ469" s="76"/>
      <c r="DA469" s="76"/>
      <c r="DB469" s="76"/>
      <c r="DC469" s="76"/>
      <c r="DD469" s="76"/>
      <c r="DE469" s="76"/>
      <c r="DF469" s="76"/>
      <c r="DG469" s="76"/>
      <c r="DH469" s="76"/>
      <c r="DI469" s="76"/>
      <c r="DJ469" s="76"/>
      <c r="DK469" s="76"/>
      <c r="DL469" s="76"/>
      <c r="DM469" s="76"/>
      <c r="DN469" s="76"/>
      <c r="DO469" s="77"/>
      <c r="DP469" s="77"/>
      <c r="DQ469" s="77"/>
      <c r="DR469" s="77"/>
      <c r="DS469" s="77"/>
      <c r="DT469" s="77"/>
      <c r="DU469" s="77"/>
      <c r="DV469" s="77"/>
      <c r="DW469" s="77"/>
      <c r="DX469" s="76"/>
      <c r="DY469" s="137"/>
      <c r="DZ469" s="76"/>
      <c r="EA469" s="137"/>
      <c r="EB469" s="76"/>
      <c r="EC469" s="137"/>
      <c r="ED469" s="76"/>
      <c r="EE469" s="137"/>
      <c r="EF469" s="76"/>
    </row>
    <row r="470" spans="2:136" x14ac:dyDescent="0.2">
      <c r="B470" s="76"/>
      <c r="T470" s="76"/>
      <c r="U470" s="76"/>
      <c r="V470" s="76"/>
      <c r="W470" s="76"/>
      <c r="X470" s="76"/>
      <c r="Y470" s="76"/>
      <c r="Z470" s="76"/>
      <c r="AA470" s="76"/>
      <c r="AB470" s="76"/>
      <c r="AC470" s="76"/>
      <c r="AD470" s="76"/>
      <c r="AE470" s="76"/>
      <c r="AF470" s="76"/>
      <c r="AG470" s="76"/>
      <c r="AH470" s="76"/>
      <c r="AI470" s="76"/>
      <c r="AJ470" s="76"/>
      <c r="AK470" s="76"/>
      <c r="AL470" s="76"/>
      <c r="AM470" s="76"/>
      <c r="AN470" s="76"/>
      <c r="AO470" s="76"/>
      <c r="AP470" s="76"/>
      <c r="AQ470" s="76"/>
      <c r="AR470" s="76"/>
      <c r="AS470" s="76"/>
      <c r="AT470" s="76"/>
      <c r="AU470" s="76"/>
      <c r="AV470" s="76"/>
      <c r="AW470" s="76"/>
      <c r="AX470" s="76"/>
      <c r="AY470" s="76"/>
      <c r="AZ470" s="76"/>
      <c r="BA470" s="76"/>
      <c r="BB470" s="76"/>
      <c r="BC470" s="76"/>
      <c r="BD470" s="76"/>
      <c r="BE470" s="76"/>
      <c r="BF470" s="76"/>
      <c r="BG470" s="76"/>
      <c r="BH470" s="76"/>
      <c r="BI470" s="76"/>
      <c r="BJ470" s="76"/>
      <c r="BK470" s="76"/>
      <c r="BL470" s="76"/>
      <c r="BM470" s="76"/>
      <c r="BN470" s="76"/>
      <c r="BO470" s="76"/>
      <c r="BP470" s="76"/>
      <c r="BQ470" s="76"/>
      <c r="BR470" s="76"/>
      <c r="BS470" s="76"/>
      <c r="BU470" s="76"/>
      <c r="BW470" s="76"/>
      <c r="BX470" s="76"/>
      <c r="BY470" s="76"/>
      <c r="BZ470" s="76"/>
      <c r="CA470" s="76"/>
      <c r="CB470" s="76"/>
      <c r="CC470" s="76"/>
      <c r="CD470" s="76"/>
      <c r="CE470" s="76"/>
      <c r="CF470" s="76"/>
      <c r="CG470" s="76"/>
      <c r="CH470" s="76"/>
      <c r="CI470" s="76"/>
      <c r="CJ470" s="76"/>
      <c r="CK470" s="76"/>
      <c r="CL470" s="76"/>
      <c r="CM470" s="76"/>
      <c r="CN470" s="76"/>
      <c r="CO470" s="76"/>
      <c r="CP470" s="76"/>
      <c r="CQ470" s="76"/>
      <c r="CR470" s="76"/>
      <c r="CS470" s="76"/>
      <c r="CT470" s="76"/>
      <c r="CU470" s="76"/>
      <c r="CV470" s="76"/>
      <c r="CW470" s="76"/>
      <c r="CX470" s="76"/>
      <c r="CY470" s="76"/>
      <c r="CZ470" s="76"/>
      <c r="DA470" s="76"/>
      <c r="DB470" s="76"/>
      <c r="DC470" s="76"/>
      <c r="DD470" s="76"/>
      <c r="DE470" s="76"/>
      <c r="DF470" s="76"/>
      <c r="DG470" s="76"/>
      <c r="DH470" s="76"/>
      <c r="DI470" s="76"/>
      <c r="DJ470" s="76"/>
      <c r="DK470" s="76"/>
      <c r="DL470" s="76"/>
      <c r="DM470" s="76"/>
      <c r="DN470" s="76"/>
      <c r="DO470" s="77"/>
      <c r="DP470" s="77"/>
      <c r="DQ470" s="77"/>
      <c r="DR470" s="77"/>
      <c r="DS470" s="77"/>
      <c r="DT470" s="77"/>
      <c r="DU470" s="77"/>
      <c r="DV470" s="77"/>
      <c r="DW470" s="77"/>
      <c r="DX470" s="76"/>
      <c r="DY470" s="137"/>
      <c r="DZ470" s="76"/>
      <c r="EA470" s="137"/>
      <c r="EB470" s="76"/>
      <c r="EC470" s="137"/>
      <c r="ED470" s="76"/>
      <c r="EE470" s="137"/>
      <c r="EF470" s="76"/>
    </row>
    <row r="471" spans="2:136" x14ac:dyDescent="0.2">
      <c r="B471" s="76"/>
      <c r="T471" s="76"/>
      <c r="U471" s="76"/>
      <c r="V471" s="76"/>
      <c r="W471" s="76"/>
      <c r="X471" s="76"/>
      <c r="Y471" s="76"/>
      <c r="Z471" s="76"/>
      <c r="AA471" s="76"/>
      <c r="AB471" s="76"/>
      <c r="AC471" s="76"/>
      <c r="AD471" s="76"/>
      <c r="AE471" s="76"/>
      <c r="AF471" s="76"/>
      <c r="AG471" s="76"/>
      <c r="AH471" s="76"/>
      <c r="AI471" s="76"/>
      <c r="AJ471" s="76"/>
      <c r="AK471" s="76"/>
      <c r="AL471" s="76"/>
      <c r="AM471" s="76"/>
      <c r="AN471" s="76"/>
      <c r="AO471" s="76"/>
      <c r="AP471" s="76"/>
      <c r="AQ471" s="76"/>
      <c r="AR471" s="76"/>
      <c r="AS471" s="76"/>
      <c r="AT471" s="76"/>
      <c r="AU471" s="76"/>
      <c r="AV471" s="76"/>
      <c r="AW471" s="76"/>
      <c r="AX471" s="76"/>
      <c r="AY471" s="76"/>
      <c r="AZ471" s="76"/>
      <c r="BA471" s="76"/>
      <c r="BB471" s="76"/>
      <c r="BC471" s="76"/>
      <c r="BD471" s="76"/>
      <c r="BE471" s="76"/>
      <c r="BF471" s="76"/>
      <c r="BG471" s="76"/>
      <c r="BH471" s="76"/>
      <c r="BI471" s="76"/>
      <c r="BJ471" s="76"/>
      <c r="BK471" s="76"/>
      <c r="BL471" s="76"/>
      <c r="BM471" s="76"/>
      <c r="BN471" s="76"/>
      <c r="BO471" s="76"/>
      <c r="BP471" s="76"/>
      <c r="BQ471" s="76"/>
      <c r="BR471" s="76"/>
      <c r="BS471" s="76"/>
      <c r="BU471" s="76"/>
      <c r="BW471" s="76"/>
      <c r="BX471" s="76"/>
      <c r="BY471" s="76"/>
      <c r="BZ471" s="76"/>
      <c r="CA471" s="76"/>
      <c r="CB471" s="76"/>
      <c r="CC471" s="76"/>
      <c r="CD471" s="76"/>
      <c r="CE471" s="76"/>
      <c r="CF471" s="76"/>
      <c r="CG471" s="76"/>
      <c r="CH471" s="76"/>
      <c r="CI471" s="76"/>
      <c r="CJ471" s="76"/>
      <c r="CK471" s="76"/>
      <c r="CL471" s="76"/>
      <c r="CM471" s="76"/>
      <c r="CN471" s="76"/>
      <c r="CO471" s="76"/>
      <c r="CP471" s="76"/>
      <c r="CQ471" s="76"/>
      <c r="CR471" s="76"/>
      <c r="CS471" s="76"/>
      <c r="CT471" s="76"/>
      <c r="CU471" s="76"/>
      <c r="CV471" s="76"/>
      <c r="CW471" s="76"/>
      <c r="CX471" s="76"/>
      <c r="CY471" s="76"/>
      <c r="CZ471" s="76"/>
      <c r="DA471" s="76"/>
      <c r="DB471" s="76"/>
      <c r="DC471" s="76"/>
      <c r="DD471" s="76"/>
      <c r="DE471" s="76"/>
      <c r="DF471" s="76"/>
      <c r="DG471" s="76"/>
      <c r="DH471" s="76"/>
      <c r="DI471" s="76"/>
      <c r="DJ471" s="76"/>
      <c r="DK471" s="76"/>
      <c r="DL471" s="76"/>
      <c r="DM471" s="76"/>
      <c r="DN471" s="76"/>
      <c r="DO471" s="77"/>
      <c r="DP471" s="77"/>
      <c r="DQ471" s="77"/>
      <c r="DR471" s="77"/>
      <c r="DS471" s="77"/>
      <c r="DT471" s="77"/>
      <c r="DU471" s="77"/>
      <c r="DV471" s="77"/>
      <c r="DW471" s="77"/>
      <c r="DX471" s="76"/>
      <c r="DY471" s="137"/>
      <c r="DZ471" s="76"/>
      <c r="EA471" s="137"/>
      <c r="EB471" s="76"/>
      <c r="EC471" s="137"/>
      <c r="ED471" s="76"/>
      <c r="EE471" s="137"/>
      <c r="EF471" s="76"/>
    </row>
    <row r="472" spans="2:136" x14ac:dyDescent="0.2">
      <c r="B472" s="76"/>
      <c r="T472" s="76"/>
      <c r="U472" s="76"/>
      <c r="V472" s="76"/>
      <c r="W472" s="76"/>
      <c r="X472" s="76"/>
      <c r="Y472" s="76"/>
      <c r="Z472" s="76"/>
      <c r="AA472" s="76"/>
      <c r="AB472" s="76"/>
      <c r="AC472" s="76"/>
      <c r="AD472" s="76"/>
      <c r="AE472" s="76"/>
      <c r="AF472" s="76"/>
      <c r="AG472" s="76"/>
      <c r="AH472" s="76"/>
      <c r="AI472" s="76"/>
      <c r="AJ472" s="76"/>
      <c r="AK472" s="76"/>
      <c r="AL472" s="76"/>
      <c r="AM472" s="76"/>
      <c r="AN472" s="76"/>
      <c r="AO472" s="76"/>
      <c r="AP472" s="76"/>
      <c r="AQ472" s="76"/>
      <c r="AR472" s="76"/>
      <c r="AS472" s="76"/>
      <c r="AT472" s="76"/>
      <c r="AU472" s="76"/>
      <c r="AV472" s="76"/>
      <c r="AW472" s="76"/>
      <c r="AX472" s="76"/>
      <c r="AY472" s="76"/>
      <c r="AZ472" s="76"/>
      <c r="BA472" s="76"/>
      <c r="BB472" s="76"/>
      <c r="BC472" s="76"/>
      <c r="BD472" s="76"/>
      <c r="BE472" s="76"/>
      <c r="BF472" s="76"/>
      <c r="BG472" s="76"/>
      <c r="BH472" s="76"/>
      <c r="BI472" s="76"/>
      <c r="BJ472" s="76"/>
      <c r="BK472" s="76"/>
      <c r="BL472" s="76"/>
      <c r="BM472" s="76"/>
      <c r="BN472" s="76"/>
      <c r="BO472" s="76"/>
      <c r="BP472" s="76"/>
      <c r="BQ472" s="76"/>
      <c r="BR472" s="76"/>
      <c r="BS472" s="76"/>
      <c r="BU472" s="76"/>
      <c r="BW472" s="76"/>
      <c r="BX472" s="76"/>
      <c r="BY472" s="76"/>
      <c r="BZ472" s="76"/>
      <c r="CA472" s="76"/>
      <c r="CB472" s="76"/>
      <c r="CC472" s="76"/>
      <c r="CD472" s="76"/>
      <c r="CE472" s="76"/>
      <c r="CF472" s="76"/>
      <c r="CG472" s="76"/>
      <c r="CH472" s="76"/>
      <c r="CI472" s="76"/>
      <c r="CJ472" s="76"/>
      <c r="CK472" s="76"/>
      <c r="CL472" s="76"/>
      <c r="CM472" s="76"/>
      <c r="CN472" s="76"/>
      <c r="CO472" s="76"/>
      <c r="CP472" s="76"/>
      <c r="CQ472" s="76"/>
      <c r="CR472" s="76"/>
      <c r="CS472" s="76"/>
      <c r="CT472" s="76"/>
      <c r="CU472" s="76"/>
      <c r="CV472" s="76"/>
      <c r="CW472" s="76"/>
      <c r="CX472" s="76"/>
      <c r="CY472" s="76"/>
      <c r="CZ472" s="76"/>
      <c r="DA472" s="76"/>
      <c r="DB472" s="76"/>
      <c r="DC472" s="76"/>
      <c r="DD472" s="76"/>
      <c r="DE472" s="76"/>
      <c r="DF472" s="76"/>
      <c r="DG472" s="76"/>
      <c r="DH472" s="76"/>
      <c r="DI472" s="76"/>
      <c r="DJ472" s="76"/>
      <c r="DK472" s="76"/>
      <c r="DL472" s="76"/>
      <c r="DM472" s="76"/>
      <c r="DN472" s="76"/>
      <c r="DO472" s="77"/>
      <c r="DP472" s="77"/>
      <c r="DQ472" s="77"/>
      <c r="DR472" s="77"/>
      <c r="DS472" s="77"/>
      <c r="DT472" s="77"/>
      <c r="DU472" s="77"/>
      <c r="DV472" s="77"/>
      <c r="DW472" s="77"/>
      <c r="DX472" s="76"/>
      <c r="DY472" s="137"/>
      <c r="DZ472" s="76"/>
      <c r="EA472" s="137"/>
      <c r="EB472" s="76"/>
      <c r="EC472" s="137"/>
      <c r="ED472" s="76"/>
      <c r="EE472" s="137"/>
      <c r="EF472" s="76"/>
    </row>
    <row r="473" spans="2:136" x14ac:dyDescent="0.2">
      <c r="B473" s="76"/>
      <c r="T473" s="76"/>
      <c r="U473" s="76"/>
      <c r="V473" s="76"/>
      <c r="W473" s="76"/>
      <c r="X473" s="76"/>
      <c r="Y473" s="76"/>
      <c r="Z473" s="76"/>
      <c r="AA473" s="76"/>
      <c r="AB473" s="76"/>
      <c r="AC473" s="76"/>
      <c r="AD473" s="76"/>
      <c r="AE473" s="76"/>
      <c r="AF473" s="76"/>
      <c r="AG473" s="76"/>
      <c r="AH473" s="76"/>
      <c r="AI473" s="76"/>
      <c r="AJ473" s="76"/>
      <c r="AK473" s="76"/>
      <c r="AL473" s="76"/>
      <c r="AM473" s="76"/>
      <c r="AN473" s="76"/>
      <c r="AO473" s="76"/>
      <c r="AP473" s="76"/>
      <c r="AQ473" s="76"/>
      <c r="AR473" s="76"/>
      <c r="AS473" s="76"/>
      <c r="AT473" s="76"/>
      <c r="AU473" s="76"/>
      <c r="AV473" s="76"/>
      <c r="AW473" s="76"/>
      <c r="AX473" s="76"/>
      <c r="AY473" s="76"/>
      <c r="AZ473" s="76"/>
      <c r="BA473" s="76"/>
      <c r="BB473" s="76"/>
      <c r="BC473" s="76"/>
      <c r="BD473" s="76"/>
      <c r="BE473" s="76"/>
      <c r="BF473" s="76"/>
      <c r="BG473" s="76"/>
      <c r="BH473" s="76"/>
      <c r="BI473" s="76"/>
      <c r="BJ473" s="76"/>
      <c r="BK473" s="76"/>
      <c r="BL473" s="76"/>
      <c r="BM473" s="76"/>
      <c r="BN473" s="76"/>
      <c r="BO473" s="76"/>
      <c r="BP473" s="76"/>
      <c r="BQ473" s="76"/>
      <c r="BR473" s="76"/>
      <c r="BS473" s="76"/>
      <c r="BU473" s="76"/>
      <c r="BW473" s="76"/>
      <c r="BX473" s="76"/>
      <c r="BY473" s="76"/>
      <c r="BZ473" s="76"/>
      <c r="CA473" s="76"/>
      <c r="CB473" s="76"/>
      <c r="CC473" s="76"/>
      <c r="CD473" s="76"/>
      <c r="CE473" s="76"/>
      <c r="CF473" s="76"/>
      <c r="CG473" s="76"/>
      <c r="CH473" s="76"/>
      <c r="CI473" s="76"/>
      <c r="CJ473" s="76"/>
      <c r="CK473" s="76"/>
      <c r="CL473" s="76"/>
      <c r="CM473" s="76"/>
      <c r="CN473" s="76"/>
      <c r="CO473" s="76"/>
      <c r="CP473" s="76"/>
      <c r="CQ473" s="76"/>
      <c r="CR473" s="76"/>
      <c r="CS473" s="76"/>
      <c r="CT473" s="76"/>
      <c r="CU473" s="76"/>
      <c r="CV473" s="76"/>
      <c r="CW473" s="76"/>
      <c r="CX473" s="76"/>
      <c r="CY473" s="76"/>
      <c r="CZ473" s="76"/>
      <c r="DA473" s="76"/>
      <c r="DB473" s="76"/>
      <c r="DC473" s="76"/>
      <c r="DD473" s="76"/>
      <c r="DE473" s="76"/>
      <c r="DF473" s="76"/>
      <c r="DG473" s="76"/>
      <c r="DH473" s="76"/>
      <c r="DI473" s="76"/>
      <c r="DJ473" s="76"/>
      <c r="DK473" s="76"/>
      <c r="DL473" s="76"/>
      <c r="DM473" s="76"/>
      <c r="DN473" s="76"/>
      <c r="DO473" s="77"/>
      <c r="DP473" s="77"/>
      <c r="DQ473" s="77"/>
      <c r="DR473" s="77"/>
      <c r="DS473" s="77"/>
      <c r="DT473" s="77"/>
      <c r="DU473" s="77"/>
      <c r="DV473" s="77"/>
      <c r="DW473" s="77"/>
      <c r="DX473" s="76"/>
      <c r="DY473" s="137"/>
      <c r="DZ473" s="76"/>
      <c r="EA473" s="137"/>
      <c r="EB473" s="76"/>
      <c r="EC473" s="137"/>
      <c r="ED473" s="76"/>
      <c r="EE473" s="137"/>
      <c r="EF473" s="76"/>
    </row>
    <row r="474" spans="2:136" x14ac:dyDescent="0.2">
      <c r="B474" s="76"/>
      <c r="T474" s="76"/>
      <c r="U474" s="76"/>
      <c r="V474" s="76"/>
      <c r="W474" s="76"/>
      <c r="X474" s="76"/>
      <c r="Y474" s="76"/>
      <c r="Z474" s="76"/>
      <c r="AA474" s="76"/>
      <c r="AB474" s="76"/>
      <c r="AC474" s="76"/>
      <c r="AD474" s="76"/>
      <c r="AE474" s="76"/>
      <c r="AF474" s="76"/>
      <c r="AG474" s="76"/>
      <c r="AH474" s="76"/>
      <c r="AI474" s="76"/>
      <c r="AJ474" s="76"/>
      <c r="AK474" s="76"/>
      <c r="AL474" s="76"/>
      <c r="AM474" s="76"/>
      <c r="AN474" s="76"/>
      <c r="AO474" s="76"/>
      <c r="AP474" s="76"/>
      <c r="AQ474" s="76"/>
      <c r="AR474" s="76"/>
      <c r="AS474" s="76"/>
      <c r="AT474" s="76"/>
      <c r="AU474" s="76"/>
      <c r="AV474" s="76"/>
      <c r="AW474" s="76"/>
      <c r="AX474" s="76"/>
      <c r="AY474" s="76"/>
      <c r="AZ474" s="76"/>
      <c r="BA474" s="76"/>
      <c r="BB474" s="76"/>
      <c r="BC474" s="76"/>
      <c r="BD474" s="76"/>
      <c r="BE474" s="76"/>
      <c r="BF474" s="76"/>
      <c r="BG474" s="76"/>
      <c r="BH474" s="76"/>
      <c r="BI474" s="76"/>
      <c r="BJ474" s="76"/>
      <c r="BK474" s="76"/>
      <c r="BL474" s="76"/>
      <c r="BM474" s="76"/>
      <c r="BN474" s="76"/>
      <c r="BO474" s="76"/>
      <c r="BP474" s="76"/>
      <c r="BQ474" s="76"/>
      <c r="BR474" s="76"/>
      <c r="BS474" s="76"/>
      <c r="BU474" s="76"/>
      <c r="BW474" s="76"/>
      <c r="BX474" s="76"/>
      <c r="BY474" s="76"/>
      <c r="BZ474" s="76"/>
      <c r="CA474" s="76"/>
      <c r="CB474" s="76"/>
      <c r="CC474" s="76"/>
      <c r="CD474" s="76"/>
      <c r="CE474" s="76"/>
      <c r="CF474" s="76"/>
      <c r="CG474" s="76"/>
      <c r="CH474" s="76"/>
      <c r="CI474" s="76"/>
      <c r="CJ474" s="76"/>
      <c r="CK474" s="76"/>
      <c r="CL474" s="76"/>
      <c r="CM474" s="76"/>
      <c r="CN474" s="76"/>
      <c r="CO474" s="76"/>
      <c r="CP474" s="76"/>
      <c r="CQ474" s="76"/>
      <c r="CR474" s="76"/>
      <c r="CS474" s="76"/>
      <c r="CT474" s="76"/>
      <c r="CU474" s="76"/>
      <c r="CV474" s="76"/>
      <c r="CW474" s="76"/>
      <c r="CX474" s="76"/>
      <c r="CY474" s="76"/>
      <c r="CZ474" s="76"/>
      <c r="DA474" s="76"/>
      <c r="DB474" s="76"/>
      <c r="DC474" s="76"/>
      <c r="DD474" s="76"/>
      <c r="DE474" s="76"/>
      <c r="DF474" s="76"/>
      <c r="DG474" s="76"/>
      <c r="DH474" s="76"/>
      <c r="DI474" s="76"/>
      <c r="DJ474" s="76"/>
      <c r="DK474" s="76"/>
      <c r="DL474" s="76"/>
      <c r="DM474" s="76"/>
      <c r="DN474" s="76"/>
      <c r="DO474" s="77"/>
      <c r="DP474" s="77"/>
      <c r="DQ474" s="77"/>
      <c r="DR474" s="77"/>
      <c r="DS474" s="77"/>
      <c r="DT474" s="77"/>
      <c r="DU474" s="77"/>
      <c r="DV474" s="77"/>
      <c r="DW474" s="77"/>
      <c r="DX474" s="76"/>
      <c r="DY474" s="137"/>
      <c r="DZ474" s="76"/>
      <c r="EA474" s="137"/>
      <c r="EB474" s="76"/>
      <c r="EC474" s="137"/>
      <c r="ED474" s="76"/>
      <c r="EE474" s="137"/>
      <c r="EF474" s="76"/>
    </row>
    <row r="475" spans="2:136" x14ac:dyDescent="0.2">
      <c r="B475" s="76"/>
      <c r="T475" s="76"/>
      <c r="U475" s="76"/>
      <c r="V475" s="76"/>
      <c r="W475" s="76"/>
      <c r="X475" s="76"/>
      <c r="Y475" s="76"/>
      <c r="Z475" s="76"/>
      <c r="AA475" s="76"/>
      <c r="AB475" s="76"/>
      <c r="AC475" s="76"/>
      <c r="AD475" s="76"/>
      <c r="AE475" s="76"/>
      <c r="AF475" s="76"/>
      <c r="AG475" s="76"/>
      <c r="AH475" s="76"/>
      <c r="AI475" s="76"/>
      <c r="AJ475" s="76"/>
      <c r="AK475" s="76"/>
      <c r="AL475" s="76"/>
      <c r="AM475" s="76"/>
      <c r="AN475" s="76"/>
      <c r="AO475" s="76"/>
      <c r="AP475" s="76"/>
      <c r="AQ475" s="76"/>
      <c r="AR475" s="76"/>
      <c r="AS475" s="76"/>
      <c r="AT475" s="76"/>
      <c r="AU475" s="76"/>
      <c r="AV475" s="76"/>
      <c r="AW475" s="76"/>
      <c r="AX475" s="76"/>
      <c r="AY475" s="76"/>
      <c r="AZ475" s="76"/>
      <c r="BA475" s="76"/>
      <c r="BB475" s="76"/>
      <c r="BC475" s="76"/>
      <c r="BD475" s="76"/>
      <c r="BE475" s="76"/>
      <c r="BF475" s="76"/>
      <c r="BG475" s="76"/>
      <c r="BH475" s="76"/>
      <c r="BI475" s="76"/>
      <c r="BJ475" s="76"/>
      <c r="BK475" s="76"/>
      <c r="BL475" s="76"/>
      <c r="BM475" s="76"/>
      <c r="BN475" s="76"/>
      <c r="BO475" s="76"/>
      <c r="BP475" s="76"/>
      <c r="BQ475" s="76"/>
      <c r="BR475" s="76"/>
      <c r="BS475" s="76"/>
      <c r="BU475" s="76"/>
      <c r="BW475" s="76"/>
      <c r="BX475" s="76"/>
      <c r="BY475" s="76"/>
      <c r="BZ475" s="76"/>
      <c r="CA475" s="76"/>
      <c r="CB475" s="76"/>
      <c r="CC475" s="76"/>
      <c r="CD475" s="76"/>
      <c r="CE475" s="76"/>
      <c r="CF475" s="76"/>
      <c r="CG475" s="76"/>
      <c r="CH475" s="76"/>
      <c r="CI475" s="76"/>
      <c r="CJ475" s="76"/>
      <c r="CK475" s="76"/>
      <c r="CL475" s="76"/>
      <c r="CM475" s="76"/>
      <c r="CN475" s="76"/>
      <c r="CO475" s="76"/>
      <c r="CP475" s="76"/>
      <c r="CQ475" s="76"/>
      <c r="CR475" s="76"/>
      <c r="CS475" s="76"/>
      <c r="CT475" s="76"/>
      <c r="CU475" s="76"/>
      <c r="CV475" s="76"/>
      <c r="CW475" s="76"/>
      <c r="CX475" s="76"/>
      <c r="CY475" s="76"/>
      <c r="CZ475" s="76"/>
      <c r="DA475" s="76"/>
      <c r="DB475" s="76"/>
      <c r="DC475" s="76"/>
      <c r="DD475" s="76"/>
      <c r="DE475" s="76"/>
      <c r="DF475" s="76"/>
      <c r="DG475" s="76"/>
      <c r="DH475" s="76"/>
      <c r="DI475" s="76"/>
      <c r="DJ475" s="76"/>
      <c r="DK475" s="76"/>
      <c r="DL475" s="76"/>
      <c r="DM475" s="76"/>
      <c r="DN475" s="76"/>
      <c r="DO475" s="77"/>
      <c r="DP475" s="77"/>
      <c r="DQ475" s="77"/>
      <c r="DR475" s="77"/>
      <c r="DS475" s="77"/>
      <c r="DT475" s="77"/>
      <c r="DU475" s="77"/>
      <c r="DV475" s="77"/>
      <c r="DW475" s="77"/>
      <c r="DX475" s="76"/>
      <c r="DY475" s="137"/>
      <c r="DZ475" s="76"/>
      <c r="EA475" s="137"/>
      <c r="EB475" s="76"/>
      <c r="EC475" s="137"/>
      <c r="ED475" s="76"/>
      <c r="EE475" s="137"/>
      <c r="EF475" s="76"/>
    </row>
    <row r="476" spans="2:136" x14ac:dyDescent="0.2">
      <c r="B476" s="76"/>
      <c r="T476" s="76"/>
      <c r="U476" s="76"/>
      <c r="V476" s="76"/>
      <c r="W476" s="76"/>
      <c r="X476" s="76"/>
      <c r="Y476" s="76"/>
      <c r="Z476" s="76"/>
      <c r="AA476" s="76"/>
      <c r="AB476" s="76"/>
      <c r="AC476" s="76"/>
      <c r="AD476" s="76"/>
      <c r="AE476" s="76"/>
      <c r="AF476" s="76"/>
      <c r="AG476" s="76"/>
      <c r="AH476" s="76"/>
      <c r="AI476" s="76"/>
      <c r="AJ476" s="76"/>
      <c r="AK476" s="76"/>
      <c r="AL476" s="76"/>
      <c r="AM476" s="76"/>
      <c r="AN476" s="76"/>
      <c r="AO476" s="76"/>
      <c r="AP476" s="76"/>
      <c r="AQ476" s="76"/>
      <c r="AR476" s="76"/>
      <c r="AS476" s="76"/>
      <c r="AT476" s="76"/>
      <c r="AU476" s="76"/>
      <c r="AV476" s="76"/>
      <c r="AW476" s="76"/>
      <c r="AX476" s="76"/>
      <c r="AY476" s="76"/>
      <c r="AZ476" s="76"/>
      <c r="BA476" s="76"/>
      <c r="BB476" s="76"/>
      <c r="BC476" s="76"/>
      <c r="BD476" s="76"/>
      <c r="BE476" s="76"/>
      <c r="BF476" s="76"/>
      <c r="BG476" s="76"/>
      <c r="BH476" s="76"/>
      <c r="BI476" s="76"/>
      <c r="BJ476" s="76"/>
      <c r="BK476" s="76"/>
      <c r="BL476" s="76"/>
      <c r="BM476" s="76"/>
      <c r="BN476" s="76"/>
      <c r="BO476" s="76"/>
      <c r="BP476" s="76"/>
      <c r="BQ476" s="76"/>
      <c r="BR476" s="76"/>
      <c r="BS476" s="76"/>
      <c r="BU476" s="76"/>
      <c r="BW476" s="76"/>
      <c r="BX476" s="76"/>
      <c r="BY476" s="76"/>
      <c r="BZ476" s="76"/>
      <c r="CA476" s="76"/>
      <c r="CB476" s="76"/>
      <c r="CC476" s="76"/>
      <c r="CD476" s="76"/>
      <c r="CE476" s="76"/>
      <c r="CF476" s="76"/>
      <c r="CG476" s="76"/>
      <c r="CH476" s="76"/>
      <c r="CI476" s="76"/>
      <c r="CJ476" s="76"/>
      <c r="CK476" s="76"/>
      <c r="CL476" s="76"/>
      <c r="CM476" s="76"/>
      <c r="CN476" s="76"/>
      <c r="CO476" s="76"/>
      <c r="CP476" s="76"/>
      <c r="CQ476" s="76"/>
      <c r="CR476" s="76"/>
      <c r="CS476" s="76"/>
      <c r="CT476" s="76"/>
      <c r="CU476" s="76"/>
      <c r="CV476" s="76"/>
      <c r="CW476" s="76"/>
      <c r="CX476" s="76"/>
      <c r="CY476" s="76"/>
      <c r="CZ476" s="76"/>
      <c r="DA476" s="76"/>
      <c r="DB476" s="76"/>
      <c r="DC476" s="76"/>
      <c r="DD476" s="76"/>
      <c r="DE476" s="76"/>
      <c r="DF476" s="76"/>
      <c r="DG476" s="76"/>
      <c r="DH476" s="76"/>
      <c r="DI476" s="76"/>
      <c r="DJ476" s="76"/>
      <c r="DK476" s="76"/>
      <c r="DL476" s="76"/>
      <c r="DM476" s="76"/>
      <c r="DN476" s="76"/>
      <c r="DO476" s="77"/>
      <c r="DP476" s="77"/>
      <c r="DQ476" s="77"/>
      <c r="DR476" s="77"/>
      <c r="DS476" s="77"/>
      <c r="DT476" s="77"/>
      <c r="DU476" s="77"/>
      <c r="DV476" s="77"/>
      <c r="DW476" s="77"/>
      <c r="DX476" s="76"/>
      <c r="DY476" s="137"/>
      <c r="DZ476" s="76"/>
      <c r="EA476" s="137"/>
      <c r="EB476" s="76"/>
      <c r="EC476" s="137"/>
      <c r="ED476" s="76"/>
      <c r="EE476" s="137"/>
      <c r="EF476" s="76"/>
    </row>
    <row r="477" spans="2:136" x14ac:dyDescent="0.2">
      <c r="B477" s="76"/>
      <c r="T477" s="76"/>
      <c r="U477" s="76"/>
      <c r="V477" s="76"/>
      <c r="W477" s="76"/>
      <c r="X477" s="76"/>
      <c r="Y477" s="76"/>
      <c r="Z477" s="76"/>
      <c r="AA477" s="76"/>
      <c r="AB477" s="76"/>
      <c r="AC477" s="76"/>
      <c r="AD477" s="76"/>
      <c r="AE477" s="76"/>
      <c r="AF477" s="76"/>
      <c r="AG477" s="76"/>
      <c r="AH477" s="76"/>
      <c r="AI477" s="76"/>
      <c r="AJ477" s="76"/>
      <c r="AK477" s="76"/>
      <c r="AL477" s="76"/>
      <c r="AM477" s="76"/>
      <c r="AN477" s="76"/>
      <c r="AO477" s="76"/>
      <c r="AP477" s="76"/>
      <c r="AQ477" s="76"/>
      <c r="AR477" s="76"/>
      <c r="AS477" s="76"/>
      <c r="AT477" s="76"/>
      <c r="AU477" s="76"/>
      <c r="AV477" s="76"/>
      <c r="AW477" s="76"/>
      <c r="AX477" s="76"/>
      <c r="AY477" s="76"/>
      <c r="AZ477" s="76"/>
      <c r="BA477" s="76"/>
      <c r="BB477" s="76"/>
      <c r="BC477" s="76"/>
      <c r="BD477" s="76"/>
      <c r="BE477" s="76"/>
      <c r="BF477" s="76"/>
      <c r="BG477" s="76"/>
      <c r="BH477" s="76"/>
      <c r="BI477" s="76"/>
      <c r="BJ477" s="76"/>
      <c r="BK477" s="76"/>
      <c r="BL477" s="76"/>
      <c r="BM477" s="76"/>
      <c r="BN477" s="76"/>
      <c r="BO477" s="76"/>
      <c r="BP477" s="76"/>
      <c r="BQ477" s="76"/>
      <c r="BR477" s="76"/>
      <c r="BS477" s="76"/>
      <c r="BU477" s="76"/>
      <c r="BW477" s="76"/>
      <c r="BX477" s="76"/>
      <c r="BY477" s="76"/>
      <c r="BZ477" s="76"/>
      <c r="CA477" s="76"/>
      <c r="CB477" s="76"/>
      <c r="CC477" s="76"/>
      <c r="CD477" s="76"/>
      <c r="CE477" s="76"/>
      <c r="CF477" s="76"/>
      <c r="CG477" s="76"/>
      <c r="CH477" s="76"/>
      <c r="CI477" s="76"/>
      <c r="CJ477" s="76"/>
      <c r="CK477" s="76"/>
      <c r="CL477" s="76"/>
      <c r="CM477" s="76"/>
      <c r="CN477" s="76"/>
      <c r="CO477" s="76"/>
      <c r="CP477" s="76"/>
      <c r="CQ477" s="76"/>
      <c r="CR477" s="76"/>
      <c r="CS477" s="76"/>
      <c r="CT477" s="76"/>
      <c r="CU477" s="76"/>
      <c r="CV477" s="76"/>
      <c r="CW477" s="76"/>
      <c r="CX477" s="76"/>
      <c r="CY477" s="76"/>
      <c r="CZ477" s="76"/>
      <c r="DA477" s="76"/>
      <c r="DB477" s="76"/>
      <c r="DC477" s="76"/>
      <c r="DD477" s="76"/>
      <c r="DE477" s="76"/>
      <c r="DF477" s="76"/>
      <c r="DG477" s="76"/>
      <c r="DH477" s="76"/>
      <c r="DI477" s="76"/>
      <c r="DJ477" s="76"/>
      <c r="DK477" s="76"/>
      <c r="DL477" s="76"/>
      <c r="DM477" s="76"/>
      <c r="DN477" s="76"/>
      <c r="DO477" s="77"/>
      <c r="DP477" s="77"/>
      <c r="DQ477" s="77"/>
      <c r="DR477" s="77"/>
      <c r="DS477" s="77"/>
      <c r="DT477" s="77"/>
      <c r="DU477" s="77"/>
      <c r="DV477" s="77"/>
      <c r="DW477" s="77"/>
      <c r="DX477" s="76"/>
      <c r="DY477" s="137"/>
      <c r="DZ477" s="76"/>
      <c r="EA477" s="137"/>
      <c r="EB477" s="76"/>
      <c r="EC477" s="137"/>
      <c r="ED477" s="76"/>
      <c r="EE477" s="137"/>
      <c r="EF477" s="76"/>
    </row>
    <row r="478" spans="2:136" x14ac:dyDescent="0.2">
      <c r="B478" s="76"/>
      <c r="T478" s="76"/>
      <c r="U478" s="76"/>
      <c r="V478" s="76"/>
      <c r="W478" s="76"/>
      <c r="X478" s="76"/>
      <c r="Y478" s="76"/>
      <c r="Z478" s="76"/>
      <c r="AA478" s="76"/>
      <c r="AB478" s="76"/>
      <c r="AC478" s="76"/>
      <c r="AD478" s="76"/>
      <c r="AE478" s="76"/>
      <c r="AF478" s="76"/>
      <c r="AG478" s="76"/>
      <c r="AH478" s="76"/>
      <c r="AI478" s="76"/>
      <c r="AJ478" s="76"/>
      <c r="AK478" s="76"/>
      <c r="AL478" s="76"/>
      <c r="AM478" s="76"/>
      <c r="AN478" s="76"/>
      <c r="AO478" s="76"/>
      <c r="AP478" s="76"/>
      <c r="AQ478" s="76"/>
      <c r="AR478" s="76"/>
      <c r="AS478" s="76"/>
      <c r="AT478" s="76"/>
      <c r="AU478" s="76"/>
      <c r="AV478" s="76"/>
      <c r="AW478" s="76"/>
      <c r="AX478" s="76"/>
      <c r="AY478" s="76"/>
      <c r="AZ478" s="76"/>
      <c r="BA478" s="76"/>
      <c r="BB478" s="76"/>
      <c r="BC478" s="76"/>
      <c r="BD478" s="76"/>
      <c r="BE478" s="76"/>
      <c r="BF478" s="76"/>
      <c r="BG478" s="76"/>
      <c r="BH478" s="76"/>
      <c r="BI478" s="76"/>
      <c r="BJ478" s="76"/>
      <c r="BK478" s="76"/>
      <c r="BL478" s="76"/>
      <c r="BM478" s="76"/>
      <c r="BN478" s="76"/>
      <c r="BO478" s="76"/>
      <c r="BP478" s="76"/>
      <c r="BQ478" s="76"/>
      <c r="BR478" s="76"/>
      <c r="BS478" s="76"/>
      <c r="BU478" s="76"/>
      <c r="BW478" s="76"/>
      <c r="BX478" s="76"/>
      <c r="BY478" s="76"/>
      <c r="BZ478" s="76"/>
      <c r="CA478" s="76"/>
      <c r="CB478" s="76"/>
      <c r="CC478" s="76"/>
      <c r="CD478" s="76"/>
      <c r="CE478" s="76"/>
      <c r="CF478" s="76"/>
      <c r="CG478" s="76"/>
      <c r="CH478" s="76"/>
      <c r="CI478" s="76"/>
      <c r="CJ478" s="76"/>
      <c r="CK478" s="76"/>
      <c r="CL478" s="76"/>
      <c r="CM478" s="76"/>
      <c r="CN478" s="76"/>
      <c r="CO478" s="76"/>
      <c r="CP478" s="76"/>
      <c r="CQ478" s="76"/>
      <c r="CR478" s="76"/>
      <c r="CS478" s="76"/>
      <c r="CT478" s="76"/>
      <c r="CU478" s="76"/>
      <c r="CV478" s="76"/>
      <c r="CW478" s="76"/>
      <c r="CX478" s="76"/>
      <c r="CY478" s="76"/>
      <c r="CZ478" s="76"/>
      <c r="DA478" s="76"/>
      <c r="DB478" s="76"/>
      <c r="DC478" s="76"/>
      <c r="DD478" s="76"/>
      <c r="DE478" s="76"/>
      <c r="DF478" s="76"/>
      <c r="DG478" s="76"/>
      <c r="DH478" s="76"/>
      <c r="DI478" s="76"/>
      <c r="DJ478" s="76"/>
      <c r="DK478" s="76"/>
      <c r="DL478" s="76"/>
      <c r="DM478" s="76"/>
      <c r="DN478" s="76"/>
      <c r="DO478" s="77"/>
      <c r="DP478" s="77"/>
      <c r="DQ478" s="77"/>
      <c r="DR478" s="77"/>
      <c r="DS478" s="77"/>
      <c r="DT478" s="77"/>
      <c r="DU478" s="77"/>
      <c r="DV478" s="77"/>
      <c r="DW478" s="77"/>
      <c r="DX478" s="76"/>
      <c r="DY478" s="137"/>
      <c r="DZ478" s="76"/>
      <c r="EA478" s="137"/>
      <c r="EB478" s="76"/>
      <c r="EC478" s="137"/>
      <c r="ED478" s="76"/>
      <c r="EE478" s="137"/>
      <c r="EF478" s="76"/>
    </row>
    <row r="479" spans="2:136" x14ac:dyDescent="0.2">
      <c r="B479" s="76"/>
      <c r="T479" s="76"/>
      <c r="U479" s="76"/>
      <c r="V479" s="76"/>
      <c r="W479" s="76"/>
      <c r="X479" s="76"/>
      <c r="Y479" s="76"/>
      <c r="Z479" s="76"/>
      <c r="AA479" s="76"/>
      <c r="AB479" s="76"/>
      <c r="AC479" s="76"/>
      <c r="AD479" s="76"/>
      <c r="AE479" s="76"/>
      <c r="AF479" s="76"/>
      <c r="AG479" s="76"/>
      <c r="AH479" s="76"/>
      <c r="AI479" s="76"/>
      <c r="AJ479" s="76"/>
      <c r="AK479" s="76"/>
      <c r="AL479" s="76"/>
      <c r="AM479" s="76"/>
      <c r="AN479" s="76"/>
      <c r="AO479" s="76"/>
      <c r="AP479" s="76"/>
      <c r="AQ479" s="76"/>
      <c r="AR479" s="76"/>
      <c r="AS479" s="76"/>
      <c r="AT479" s="76"/>
      <c r="AU479" s="76"/>
      <c r="AV479" s="76"/>
      <c r="AW479" s="76"/>
      <c r="AX479" s="76"/>
      <c r="AY479" s="76"/>
      <c r="AZ479" s="76"/>
      <c r="BA479" s="76"/>
      <c r="BB479" s="76"/>
      <c r="BC479" s="76"/>
      <c r="BD479" s="76"/>
      <c r="BE479" s="76"/>
      <c r="BF479" s="76"/>
      <c r="BG479" s="76"/>
      <c r="BH479" s="76"/>
      <c r="BI479" s="76"/>
      <c r="BJ479" s="76"/>
      <c r="BK479" s="76"/>
      <c r="BL479" s="76"/>
      <c r="BM479" s="76"/>
      <c r="BN479" s="76"/>
      <c r="BO479" s="76"/>
      <c r="BP479" s="76"/>
      <c r="BQ479" s="76"/>
      <c r="BR479" s="76"/>
      <c r="BS479" s="76"/>
      <c r="BU479" s="76"/>
      <c r="BW479" s="76"/>
      <c r="BX479" s="76"/>
      <c r="BY479" s="76"/>
      <c r="BZ479" s="76"/>
      <c r="CA479" s="76"/>
      <c r="CB479" s="76"/>
      <c r="CC479" s="76"/>
      <c r="CD479" s="76"/>
      <c r="CE479" s="76"/>
      <c r="CF479" s="76"/>
      <c r="CG479" s="76"/>
      <c r="CH479" s="76"/>
      <c r="CI479" s="76"/>
      <c r="CJ479" s="76"/>
      <c r="CK479" s="76"/>
      <c r="CL479" s="76"/>
      <c r="CM479" s="76"/>
      <c r="CN479" s="76"/>
      <c r="CO479" s="76"/>
      <c r="CP479" s="76"/>
      <c r="CQ479" s="76"/>
      <c r="CR479" s="76"/>
      <c r="CS479" s="76"/>
      <c r="CT479" s="76"/>
      <c r="CU479" s="76"/>
      <c r="CV479" s="76"/>
      <c r="CW479" s="76"/>
      <c r="CX479" s="76"/>
      <c r="CY479" s="76"/>
      <c r="CZ479" s="76"/>
      <c r="DA479" s="76"/>
      <c r="DB479" s="76"/>
      <c r="DC479" s="76"/>
      <c r="DD479" s="76"/>
      <c r="DE479" s="76"/>
      <c r="DF479" s="76"/>
      <c r="DG479" s="76"/>
      <c r="DH479" s="76"/>
      <c r="DI479" s="76"/>
      <c r="DJ479" s="76"/>
      <c r="DK479" s="76"/>
      <c r="DL479" s="76"/>
      <c r="DM479" s="76"/>
      <c r="DN479" s="76"/>
      <c r="DO479" s="77"/>
      <c r="DP479" s="77"/>
      <c r="DQ479" s="77"/>
      <c r="DR479" s="77"/>
      <c r="DS479" s="77"/>
      <c r="DT479" s="77"/>
      <c r="DU479" s="77"/>
      <c r="DV479" s="77"/>
      <c r="DW479" s="77"/>
      <c r="DX479" s="76"/>
      <c r="DY479" s="137"/>
      <c r="DZ479" s="76"/>
      <c r="EA479" s="137"/>
      <c r="EB479" s="76"/>
      <c r="EC479" s="137"/>
      <c r="ED479" s="76"/>
      <c r="EE479" s="137"/>
      <c r="EF479" s="76"/>
    </row>
    <row r="480" spans="2:136" x14ac:dyDescent="0.2">
      <c r="B480" s="76"/>
      <c r="T480" s="76"/>
      <c r="U480" s="76"/>
      <c r="V480" s="76"/>
      <c r="W480" s="76"/>
      <c r="X480" s="76"/>
      <c r="Y480" s="76"/>
      <c r="Z480" s="76"/>
      <c r="AA480" s="76"/>
      <c r="AB480" s="76"/>
      <c r="AC480" s="76"/>
      <c r="AD480" s="76"/>
      <c r="AE480" s="76"/>
      <c r="AF480" s="76"/>
      <c r="AG480" s="76"/>
      <c r="AH480" s="76"/>
      <c r="AI480" s="76"/>
      <c r="AJ480" s="76"/>
      <c r="AK480" s="76"/>
      <c r="AL480" s="76"/>
      <c r="AM480" s="76"/>
      <c r="AN480" s="76"/>
      <c r="AO480" s="76"/>
      <c r="AP480" s="76"/>
      <c r="AQ480" s="76"/>
      <c r="AR480" s="76"/>
      <c r="AS480" s="76"/>
      <c r="AT480" s="76"/>
      <c r="AU480" s="76"/>
      <c r="AV480" s="76"/>
      <c r="AW480" s="76"/>
      <c r="AX480" s="76"/>
      <c r="AY480" s="76"/>
      <c r="AZ480" s="76"/>
      <c r="BA480" s="76"/>
      <c r="BB480" s="76"/>
      <c r="BC480" s="76"/>
      <c r="BD480" s="76"/>
      <c r="BE480" s="76"/>
      <c r="BF480" s="76"/>
      <c r="BG480" s="76"/>
      <c r="BH480" s="76"/>
      <c r="BI480" s="76"/>
      <c r="BJ480" s="76"/>
      <c r="BK480" s="76"/>
      <c r="BL480" s="76"/>
      <c r="BM480" s="76"/>
      <c r="BN480" s="76"/>
      <c r="BO480" s="76"/>
      <c r="BP480" s="76"/>
      <c r="BQ480" s="76"/>
      <c r="BR480" s="76"/>
      <c r="BS480" s="76"/>
      <c r="BU480" s="76"/>
      <c r="BW480" s="76"/>
      <c r="BX480" s="76"/>
      <c r="BY480" s="76"/>
      <c r="BZ480" s="76"/>
      <c r="CA480" s="76"/>
      <c r="CB480" s="76"/>
      <c r="CC480" s="76"/>
      <c r="CD480" s="76"/>
      <c r="CE480" s="76"/>
      <c r="CF480" s="76"/>
      <c r="CG480" s="76"/>
      <c r="CH480" s="76"/>
      <c r="CI480" s="76"/>
      <c r="CJ480" s="76"/>
      <c r="CK480" s="76"/>
      <c r="CL480" s="76"/>
      <c r="CM480" s="76"/>
      <c r="CN480" s="76"/>
      <c r="CO480" s="76"/>
      <c r="CP480" s="76"/>
      <c r="CQ480" s="76"/>
      <c r="CR480" s="76"/>
      <c r="CS480" s="76"/>
      <c r="CT480" s="76"/>
      <c r="CU480" s="76"/>
      <c r="CV480" s="76"/>
      <c r="CW480" s="76"/>
      <c r="CX480" s="76"/>
      <c r="CY480" s="76"/>
      <c r="CZ480" s="76"/>
      <c r="DA480" s="76"/>
      <c r="DB480" s="76"/>
      <c r="DC480" s="76"/>
      <c r="DD480" s="76"/>
      <c r="DE480" s="76"/>
      <c r="DF480" s="76"/>
      <c r="DG480" s="76"/>
      <c r="DH480" s="76"/>
      <c r="DI480" s="76"/>
      <c r="DJ480" s="76"/>
      <c r="DK480" s="76"/>
      <c r="DL480" s="76"/>
      <c r="DM480" s="76"/>
      <c r="DN480" s="76"/>
      <c r="DO480" s="77"/>
      <c r="DP480" s="77"/>
      <c r="DQ480" s="77"/>
      <c r="DR480" s="77"/>
      <c r="DS480" s="77"/>
      <c r="DT480" s="77"/>
      <c r="DU480" s="77"/>
      <c r="DV480" s="77"/>
      <c r="DW480" s="77"/>
      <c r="DX480" s="76"/>
      <c r="DY480" s="137"/>
      <c r="DZ480" s="76"/>
      <c r="EA480" s="137"/>
      <c r="EB480" s="76"/>
      <c r="EC480" s="137"/>
      <c r="ED480" s="76"/>
      <c r="EE480" s="137"/>
      <c r="EF480" s="76"/>
    </row>
    <row r="481" spans="2:136" x14ac:dyDescent="0.2">
      <c r="B481" s="76"/>
      <c r="T481" s="76"/>
      <c r="U481" s="76"/>
      <c r="V481" s="76"/>
      <c r="W481" s="76"/>
      <c r="X481" s="76"/>
      <c r="Y481" s="76"/>
      <c r="Z481" s="76"/>
      <c r="AA481" s="76"/>
      <c r="AB481" s="76"/>
      <c r="AC481" s="76"/>
      <c r="AD481" s="76"/>
      <c r="AE481" s="76"/>
      <c r="AF481" s="76"/>
      <c r="AG481" s="76"/>
      <c r="AH481" s="76"/>
      <c r="AI481" s="76"/>
      <c r="AJ481" s="76"/>
      <c r="AK481" s="76"/>
      <c r="AL481" s="76"/>
      <c r="AM481" s="76"/>
      <c r="AN481" s="76"/>
      <c r="AO481" s="76"/>
      <c r="AP481" s="76"/>
      <c r="AQ481" s="76"/>
      <c r="AR481" s="76"/>
      <c r="AS481" s="76"/>
      <c r="AT481" s="76"/>
      <c r="AU481" s="76"/>
      <c r="AV481" s="76"/>
      <c r="AW481" s="76"/>
      <c r="AX481" s="76"/>
      <c r="AY481" s="76"/>
      <c r="AZ481" s="76"/>
      <c r="BA481" s="76"/>
      <c r="BB481" s="76"/>
      <c r="BC481" s="76"/>
      <c r="BD481" s="76"/>
      <c r="BE481" s="76"/>
      <c r="BF481" s="76"/>
      <c r="BG481" s="76"/>
      <c r="BH481" s="76"/>
      <c r="BI481" s="76"/>
      <c r="BJ481" s="76"/>
      <c r="BK481" s="76"/>
      <c r="BL481" s="76"/>
      <c r="BM481" s="76"/>
      <c r="BN481" s="76"/>
      <c r="BO481" s="76"/>
      <c r="BP481" s="76"/>
      <c r="BQ481" s="76"/>
      <c r="BR481" s="76"/>
      <c r="BS481" s="76"/>
      <c r="BU481" s="76"/>
      <c r="BW481" s="76"/>
      <c r="BX481" s="76"/>
      <c r="BY481" s="76"/>
      <c r="BZ481" s="76"/>
      <c r="CA481" s="76"/>
      <c r="CB481" s="76"/>
      <c r="CC481" s="76"/>
      <c r="CD481" s="76"/>
      <c r="CE481" s="76"/>
      <c r="CF481" s="76"/>
      <c r="CG481" s="76"/>
      <c r="CH481" s="76"/>
      <c r="CI481" s="76"/>
      <c r="CJ481" s="76"/>
      <c r="CK481" s="76"/>
      <c r="CL481" s="76"/>
      <c r="CM481" s="76"/>
      <c r="CN481" s="76"/>
      <c r="CO481" s="76"/>
      <c r="CP481" s="76"/>
      <c r="CQ481" s="76"/>
      <c r="CR481" s="76"/>
      <c r="CS481" s="76"/>
      <c r="CT481" s="76"/>
      <c r="CU481" s="76"/>
      <c r="CV481" s="76"/>
      <c r="CW481" s="76"/>
      <c r="CX481" s="76"/>
      <c r="CY481" s="76"/>
      <c r="CZ481" s="76"/>
      <c r="DA481" s="76"/>
      <c r="DB481" s="76"/>
      <c r="DC481" s="76"/>
      <c r="DD481" s="76"/>
      <c r="DE481" s="76"/>
      <c r="DF481" s="76"/>
      <c r="DG481" s="76"/>
      <c r="DH481" s="76"/>
      <c r="DI481" s="76"/>
      <c r="DJ481" s="76"/>
      <c r="DK481" s="76"/>
      <c r="DL481" s="76"/>
      <c r="DM481" s="76"/>
      <c r="DN481" s="76"/>
      <c r="DO481" s="77"/>
      <c r="DP481" s="77"/>
      <c r="DQ481" s="77"/>
      <c r="DR481" s="77"/>
      <c r="DS481" s="77"/>
      <c r="DT481" s="77"/>
      <c r="DU481" s="77"/>
      <c r="DV481" s="77"/>
      <c r="DW481" s="77"/>
      <c r="DX481" s="76"/>
      <c r="DY481" s="137"/>
      <c r="DZ481" s="76"/>
      <c r="EA481" s="137"/>
      <c r="EB481" s="76"/>
      <c r="EC481" s="137"/>
      <c r="ED481" s="76"/>
      <c r="EE481" s="137"/>
      <c r="EF481" s="76"/>
    </row>
    <row r="482" spans="2:136" x14ac:dyDescent="0.2">
      <c r="B482" s="76"/>
      <c r="T482" s="76"/>
      <c r="U482" s="76"/>
      <c r="V482" s="76"/>
      <c r="W482" s="76"/>
      <c r="X482" s="76"/>
      <c r="Y482" s="76"/>
      <c r="Z482" s="76"/>
      <c r="AA482" s="76"/>
      <c r="AB482" s="76"/>
      <c r="AC482" s="76"/>
      <c r="AD482" s="76"/>
      <c r="AE482" s="76"/>
      <c r="AF482" s="76"/>
      <c r="AG482" s="76"/>
      <c r="AH482" s="76"/>
      <c r="AI482" s="76"/>
      <c r="AJ482" s="76"/>
      <c r="AK482" s="76"/>
      <c r="AL482" s="76"/>
      <c r="AM482" s="76"/>
      <c r="AN482" s="76"/>
      <c r="AO482" s="76"/>
      <c r="AP482" s="76"/>
      <c r="AQ482" s="76"/>
      <c r="AR482" s="76"/>
      <c r="AS482" s="76"/>
      <c r="AT482" s="76"/>
      <c r="AU482" s="76"/>
      <c r="AV482" s="76"/>
      <c r="AW482" s="76"/>
      <c r="AX482" s="76"/>
      <c r="AY482" s="76"/>
      <c r="AZ482" s="76"/>
      <c r="BA482" s="76"/>
      <c r="BB482" s="76"/>
      <c r="BC482" s="76"/>
      <c r="BD482" s="76"/>
      <c r="BE482" s="76"/>
      <c r="BF482" s="76"/>
      <c r="BG482" s="76"/>
      <c r="BH482" s="76"/>
      <c r="BI482" s="76"/>
      <c r="BJ482" s="76"/>
      <c r="BK482" s="76"/>
      <c r="BL482" s="76"/>
      <c r="BM482" s="76"/>
      <c r="BN482" s="76"/>
      <c r="BO482" s="76"/>
      <c r="BP482" s="76"/>
      <c r="BQ482" s="76"/>
      <c r="BR482" s="76"/>
      <c r="BS482" s="76"/>
      <c r="BU482" s="76"/>
      <c r="BW482" s="76"/>
      <c r="BX482" s="76"/>
      <c r="BY482" s="76"/>
      <c r="BZ482" s="76"/>
      <c r="CA482" s="76"/>
      <c r="CB482" s="76"/>
      <c r="CC482" s="76"/>
      <c r="CD482" s="76"/>
      <c r="CE482" s="76"/>
      <c r="CF482" s="76"/>
      <c r="CG482" s="76"/>
      <c r="CH482" s="76"/>
      <c r="CI482" s="76"/>
      <c r="CJ482" s="76"/>
      <c r="CK482" s="76"/>
      <c r="CL482" s="76"/>
      <c r="CM482" s="76"/>
      <c r="CN482" s="76"/>
      <c r="CO482" s="76"/>
      <c r="CP482" s="76"/>
      <c r="CQ482" s="76"/>
      <c r="CR482" s="76"/>
      <c r="CS482" s="76"/>
      <c r="CT482" s="76"/>
      <c r="CU482" s="76"/>
      <c r="CV482" s="76"/>
      <c r="CW482" s="76"/>
      <c r="CX482" s="76"/>
      <c r="CY482" s="76"/>
      <c r="CZ482" s="76"/>
      <c r="DA482" s="76"/>
      <c r="DB482" s="76"/>
      <c r="DC482" s="76"/>
      <c r="DD482" s="76"/>
      <c r="DE482" s="76"/>
      <c r="DF482" s="76"/>
      <c r="DG482" s="76"/>
      <c r="DH482" s="76"/>
      <c r="DI482" s="76"/>
      <c r="DJ482" s="76"/>
      <c r="DK482" s="76"/>
      <c r="DL482" s="76"/>
      <c r="DM482" s="76"/>
      <c r="DN482" s="76"/>
      <c r="DO482" s="77"/>
      <c r="DP482" s="77"/>
      <c r="DQ482" s="77"/>
      <c r="DR482" s="77"/>
      <c r="DS482" s="77"/>
      <c r="DT482" s="77"/>
      <c r="DU482" s="77"/>
      <c r="DV482" s="77"/>
      <c r="DW482" s="77"/>
      <c r="DX482" s="76"/>
      <c r="DY482" s="137"/>
      <c r="DZ482" s="76"/>
      <c r="EA482" s="137"/>
      <c r="EB482" s="76"/>
      <c r="EC482" s="137"/>
      <c r="ED482" s="76"/>
      <c r="EE482" s="137"/>
      <c r="EF482" s="76"/>
    </row>
    <row r="483" spans="2:136" x14ac:dyDescent="0.2">
      <c r="B483" s="76"/>
      <c r="T483" s="76"/>
      <c r="U483" s="76"/>
      <c r="V483" s="76"/>
      <c r="W483" s="76"/>
      <c r="X483" s="76"/>
      <c r="Y483" s="76"/>
      <c r="Z483" s="76"/>
      <c r="AA483" s="76"/>
      <c r="AB483" s="76"/>
      <c r="AC483" s="76"/>
      <c r="AD483" s="76"/>
      <c r="AE483" s="76"/>
      <c r="AF483" s="76"/>
      <c r="AG483" s="76"/>
      <c r="AH483" s="76"/>
      <c r="AI483" s="76"/>
      <c r="AJ483" s="76"/>
      <c r="AK483" s="76"/>
      <c r="AL483" s="76"/>
      <c r="AM483" s="76"/>
      <c r="AN483" s="76"/>
      <c r="AO483" s="76"/>
      <c r="AP483" s="76"/>
      <c r="AQ483" s="76"/>
      <c r="AR483" s="76"/>
      <c r="AS483" s="76"/>
      <c r="AT483" s="76"/>
      <c r="AU483" s="76"/>
      <c r="AV483" s="76"/>
      <c r="AW483" s="76"/>
      <c r="AX483" s="76"/>
      <c r="AY483" s="76"/>
      <c r="AZ483" s="76"/>
      <c r="BA483" s="76"/>
      <c r="BB483" s="76"/>
      <c r="BC483" s="76"/>
      <c r="BD483" s="76"/>
      <c r="BE483" s="76"/>
      <c r="BF483" s="76"/>
      <c r="BG483" s="76"/>
      <c r="BH483" s="76"/>
      <c r="BI483" s="76"/>
      <c r="BJ483" s="76"/>
      <c r="BK483" s="76"/>
      <c r="BL483" s="76"/>
      <c r="BM483" s="76"/>
      <c r="BN483" s="76"/>
      <c r="BO483" s="76"/>
      <c r="BP483" s="76"/>
      <c r="BQ483" s="76"/>
      <c r="BR483" s="76"/>
      <c r="BS483" s="76"/>
      <c r="BU483" s="76"/>
      <c r="BW483" s="76"/>
      <c r="BX483" s="76"/>
      <c r="BY483" s="76"/>
      <c r="BZ483" s="76"/>
      <c r="CA483" s="76"/>
      <c r="CB483" s="76"/>
      <c r="CC483" s="76"/>
      <c r="CD483" s="76"/>
      <c r="CE483" s="76"/>
      <c r="CF483" s="76"/>
      <c r="CG483" s="76"/>
      <c r="CH483" s="76"/>
      <c r="CI483" s="76"/>
      <c r="CJ483" s="76"/>
      <c r="CK483" s="76"/>
      <c r="CL483" s="76"/>
      <c r="CM483" s="76"/>
      <c r="CN483" s="76"/>
      <c r="CO483" s="76"/>
      <c r="CP483" s="76"/>
      <c r="CQ483" s="76"/>
      <c r="CR483" s="76"/>
      <c r="CS483" s="76"/>
      <c r="CT483" s="76"/>
      <c r="CU483" s="76"/>
      <c r="CV483" s="76"/>
      <c r="CW483" s="76"/>
      <c r="CX483" s="76"/>
      <c r="CY483" s="76"/>
      <c r="CZ483" s="76"/>
      <c r="DA483" s="76"/>
      <c r="DB483" s="76"/>
      <c r="DC483" s="76"/>
      <c r="DD483" s="76"/>
      <c r="DE483" s="76"/>
      <c r="DF483" s="76"/>
      <c r="DG483" s="76"/>
      <c r="DH483" s="76"/>
      <c r="DI483" s="76"/>
      <c r="DJ483" s="76"/>
      <c r="DK483" s="76"/>
      <c r="DL483" s="76"/>
      <c r="DM483" s="76"/>
      <c r="DN483" s="76"/>
      <c r="DO483" s="77"/>
      <c r="DP483" s="77"/>
      <c r="DQ483" s="77"/>
      <c r="DR483" s="77"/>
      <c r="DS483" s="77"/>
      <c r="DT483" s="77"/>
      <c r="DU483" s="77"/>
      <c r="DV483" s="77"/>
      <c r="DW483" s="77"/>
      <c r="DX483" s="76"/>
      <c r="DY483" s="137"/>
      <c r="DZ483" s="76"/>
      <c r="EA483" s="137"/>
      <c r="EB483" s="76"/>
      <c r="EC483" s="137"/>
      <c r="ED483" s="76"/>
      <c r="EE483" s="137"/>
      <c r="EF483" s="76"/>
    </row>
    <row r="484" spans="2:136" x14ac:dyDescent="0.2">
      <c r="B484" s="76"/>
      <c r="T484" s="76"/>
      <c r="U484" s="76"/>
      <c r="V484" s="76"/>
      <c r="W484" s="76"/>
      <c r="X484" s="76"/>
      <c r="Y484" s="76"/>
      <c r="Z484" s="76"/>
      <c r="AA484" s="76"/>
      <c r="AB484" s="76"/>
      <c r="AC484" s="76"/>
      <c r="AD484" s="76"/>
      <c r="AE484" s="76"/>
      <c r="AF484" s="76"/>
      <c r="AG484" s="76"/>
      <c r="AH484" s="76"/>
      <c r="AI484" s="76"/>
      <c r="AJ484" s="76"/>
      <c r="AK484" s="76"/>
      <c r="AL484" s="76"/>
      <c r="AM484" s="76"/>
      <c r="AN484" s="76"/>
      <c r="AO484" s="76"/>
      <c r="AP484" s="76"/>
      <c r="AQ484" s="76"/>
      <c r="AR484" s="76"/>
      <c r="AS484" s="76"/>
      <c r="AT484" s="76"/>
      <c r="AU484" s="76"/>
      <c r="AV484" s="76"/>
      <c r="AW484" s="76"/>
      <c r="AX484" s="76"/>
      <c r="AY484" s="76"/>
      <c r="AZ484" s="76"/>
      <c r="BA484" s="76"/>
      <c r="BB484" s="76"/>
      <c r="BC484" s="76"/>
      <c r="BD484" s="76"/>
      <c r="BE484" s="76"/>
      <c r="BF484" s="76"/>
      <c r="BG484" s="76"/>
      <c r="BH484" s="76"/>
      <c r="BI484" s="76"/>
      <c r="BJ484" s="76"/>
      <c r="BK484" s="76"/>
      <c r="BL484" s="76"/>
      <c r="BM484" s="76"/>
      <c r="BN484" s="76"/>
      <c r="BO484" s="76"/>
      <c r="BP484" s="76"/>
      <c r="BQ484" s="76"/>
      <c r="BR484" s="76"/>
      <c r="BS484" s="76"/>
      <c r="BU484" s="76"/>
      <c r="BW484" s="76"/>
      <c r="BX484" s="76"/>
      <c r="BY484" s="76"/>
      <c r="BZ484" s="76"/>
      <c r="CA484" s="76"/>
      <c r="CB484" s="76"/>
      <c r="CC484" s="76"/>
      <c r="CD484" s="76"/>
      <c r="CE484" s="76"/>
      <c r="CF484" s="76"/>
      <c r="CG484" s="76"/>
      <c r="CH484" s="76"/>
      <c r="CI484" s="76"/>
      <c r="CJ484" s="76"/>
      <c r="CK484" s="76"/>
      <c r="CL484" s="76"/>
      <c r="CM484" s="76"/>
      <c r="CN484" s="76"/>
      <c r="CO484" s="76"/>
      <c r="CP484" s="76"/>
      <c r="CQ484" s="76"/>
      <c r="CR484" s="76"/>
      <c r="CS484" s="76"/>
      <c r="CT484" s="76"/>
      <c r="CU484" s="76"/>
      <c r="CV484" s="76"/>
      <c r="CW484" s="76"/>
      <c r="CX484" s="76"/>
      <c r="CY484" s="76"/>
      <c r="CZ484" s="76"/>
      <c r="DA484" s="76"/>
      <c r="DB484" s="76"/>
      <c r="DC484" s="76"/>
      <c r="DD484" s="76"/>
      <c r="DE484" s="76"/>
      <c r="DF484" s="76"/>
      <c r="DG484" s="76"/>
      <c r="DH484" s="76"/>
      <c r="DI484" s="76"/>
      <c r="DJ484" s="76"/>
      <c r="DK484" s="76"/>
      <c r="DL484" s="76"/>
      <c r="DM484" s="76"/>
      <c r="DN484" s="76"/>
      <c r="DO484" s="77"/>
      <c r="DP484" s="77"/>
      <c r="DQ484" s="77"/>
      <c r="DR484" s="77"/>
      <c r="DS484" s="77"/>
      <c r="DT484" s="77"/>
      <c r="DU484" s="77"/>
      <c r="DV484" s="77"/>
      <c r="DW484" s="77"/>
      <c r="DX484" s="76"/>
      <c r="DY484" s="137"/>
      <c r="DZ484" s="76"/>
      <c r="EA484" s="137"/>
      <c r="EB484" s="76"/>
      <c r="EC484" s="137"/>
      <c r="ED484" s="76"/>
      <c r="EE484" s="137"/>
      <c r="EF484" s="76"/>
    </row>
    <row r="485" spans="2:136" x14ac:dyDescent="0.2">
      <c r="B485" s="76"/>
      <c r="T485" s="76"/>
      <c r="U485" s="76"/>
      <c r="V485" s="76"/>
      <c r="W485" s="76"/>
      <c r="X485" s="76"/>
      <c r="Y485" s="76"/>
      <c r="Z485" s="76"/>
      <c r="AA485" s="76"/>
      <c r="AB485" s="76"/>
      <c r="AC485" s="76"/>
      <c r="AD485" s="76"/>
      <c r="AE485" s="76"/>
      <c r="AF485" s="76"/>
      <c r="AG485" s="76"/>
      <c r="AH485" s="76"/>
      <c r="AI485" s="76"/>
      <c r="AJ485" s="76"/>
      <c r="AK485" s="76"/>
      <c r="AL485" s="76"/>
      <c r="AM485" s="76"/>
      <c r="AN485" s="76"/>
      <c r="AO485" s="76"/>
      <c r="AP485" s="76"/>
      <c r="AQ485" s="76"/>
      <c r="AR485" s="76"/>
      <c r="AS485" s="76"/>
      <c r="AT485" s="76"/>
      <c r="AU485" s="76"/>
      <c r="AV485" s="76"/>
      <c r="AW485" s="76"/>
      <c r="AX485" s="76"/>
      <c r="AY485" s="76"/>
      <c r="AZ485" s="76"/>
      <c r="BA485" s="76"/>
      <c r="BB485" s="76"/>
      <c r="BC485" s="76"/>
      <c r="BD485" s="76"/>
      <c r="BE485" s="76"/>
      <c r="BF485" s="76"/>
      <c r="BG485" s="76"/>
      <c r="BH485" s="76"/>
      <c r="BI485" s="76"/>
      <c r="BJ485" s="76"/>
      <c r="BK485" s="76"/>
      <c r="BL485" s="76"/>
      <c r="BM485" s="76"/>
      <c r="BN485" s="76"/>
      <c r="BO485" s="76"/>
      <c r="BP485" s="76"/>
      <c r="BQ485" s="76"/>
      <c r="BR485" s="76"/>
      <c r="BS485" s="76"/>
      <c r="BU485" s="76"/>
      <c r="BW485" s="76"/>
      <c r="BX485" s="76"/>
      <c r="BY485" s="76"/>
      <c r="BZ485" s="76"/>
      <c r="CA485" s="76"/>
      <c r="CB485" s="76"/>
      <c r="CC485" s="76"/>
      <c r="CD485" s="76"/>
      <c r="CE485" s="76"/>
      <c r="CF485" s="76"/>
      <c r="CG485" s="76"/>
      <c r="CH485" s="76"/>
      <c r="CI485" s="76"/>
      <c r="CJ485" s="76"/>
      <c r="CK485" s="76"/>
      <c r="CL485" s="76"/>
      <c r="CM485" s="76"/>
      <c r="CN485" s="76"/>
      <c r="CO485" s="76"/>
      <c r="CP485" s="76"/>
      <c r="CQ485" s="76"/>
      <c r="CR485" s="76"/>
      <c r="CS485" s="76"/>
      <c r="CT485" s="76"/>
      <c r="CU485" s="76"/>
      <c r="CV485" s="76"/>
      <c r="CW485" s="76"/>
      <c r="CX485" s="76"/>
      <c r="CY485" s="76"/>
      <c r="CZ485" s="76"/>
      <c r="DA485" s="76"/>
      <c r="DB485" s="76"/>
      <c r="DC485" s="76"/>
      <c r="DD485" s="76"/>
      <c r="DE485" s="76"/>
      <c r="DF485" s="76"/>
      <c r="DG485" s="76"/>
      <c r="DH485" s="76"/>
      <c r="DI485" s="76"/>
      <c r="DJ485" s="76"/>
      <c r="DK485" s="76"/>
      <c r="DL485" s="76"/>
      <c r="DM485" s="76"/>
      <c r="DN485" s="76"/>
      <c r="DO485" s="77"/>
      <c r="DP485" s="77"/>
      <c r="DQ485" s="77"/>
      <c r="DR485" s="77"/>
      <c r="DS485" s="77"/>
      <c r="DT485" s="77"/>
      <c r="DU485" s="77"/>
      <c r="DV485" s="77"/>
      <c r="DW485" s="77"/>
      <c r="DX485" s="76"/>
      <c r="DY485" s="137"/>
      <c r="DZ485" s="76"/>
      <c r="EA485" s="137"/>
      <c r="EB485" s="76"/>
      <c r="EC485" s="137"/>
      <c r="ED485" s="76"/>
      <c r="EE485" s="137"/>
      <c r="EF485" s="76"/>
    </row>
    <row r="486" spans="2:136" x14ac:dyDescent="0.2">
      <c r="B486" s="76"/>
      <c r="T486" s="76"/>
      <c r="U486" s="76"/>
      <c r="V486" s="76"/>
      <c r="W486" s="76"/>
      <c r="X486" s="76"/>
      <c r="Y486" s="76"/>
      <c r="Z486" s="76"/>
      <c r="AA486" s="76"/>
      <c r="AB486" s="76"/>
      <c r="AC486" s="76"/>
      <c r="AD486" s="76"/>
      <c r="AE486" s="76"/>
      <c r="AF486" s="76"/>
      <c r="AG486" s="76"/>
      <c r="AH486" s="76"/>
      <c r="AI486" s="76"/>
      <c r="AJ486" s="76"/>
      <c r="AK486" s="76"/>
      <c r="AL486" s="76"/>
      <c r="AM486" s="76"/>
      <c r="AN486" s="76"/>
      <c r="AO486" s="76"/>
      <c r="AP486" s="76"/>
      <c r="AQ486" s="76"/>
      <c r="AR486" s="76"/>
      <c r="AS486" s="76"/>
      <c r="AT486" s="76"/>
      <c r="AU486" s="76"/>
      <c r="AV486" s="76"/>
      <c r="AW486" s="76"/>
      <c r="AX486" s="76"/>
      <c r="AY486" s="76"/>
      <c r="AZ486" s="76"/>
      <c r="BA486" s="76"/>
      <c r="BB486" s="76"/>
      <c r="BC486" s="76"/>
      <c r="BD486" s="76"/>
      <c r="BE486" s="76"/>
      <c r="BF486" s="76"/>
      <c r="BG486" s="76"/>
      <c r="BH486" s="76"/>
      <c r="BI486" s="76"/>
      <c r="BJ486" s="76"/>
      <c r="BK486" s="76"/>
      <c r="BL486" s="76"/>
      <c r="BM486" s="76"/>
      <c r="BN486" s="76"/>
      <c r="BO486" s="76"/>
      <c r="BP486" s="76"/>
      <c r="BQ486" s="76"/>
      <c r="BR486" s="76"/>
      <c r="BS486" s="76"/>
      <c r="BU486" s="76"/>
      <c r="BW486" s="76"/>
      <c r="BX486" s="76"/>
      <c r="BY486" s="76"/>
      <c r="BZ486" s="76"/>
      <c r="CA486" s="76"/>
      <c r="CB486" s="76"/>
      <c r="CC486" s="76"/>
      <c r="CD486" s="76"/>
      <c r="CE486" s="76"/>
      <c r="CF486" s="76"/>
      <c r="CG486" s="76"/>
      <c r="CH486" s="76"/>
      <c r="CI486" s="76"/>
      <c r="CJ486" s="76"/>
      <c r="CK486" s="76"/>
      <c r="CL486" s="76"/>
      <c r="CM486" s="76"/>
      <c r="CN486" s="76"/>
      <c r="CO486" s="76"/>
      <c r="CP486" s="76"/>
      <c r="CQ486" s="76"/>
      <c r="CR486" s="76"/>
      <c r="CS486" s="76"/>
      <c r="CT486" s="76"/>
      <c r="CU486" s="76"/>
      <c r="CV486" s="76"/>
      <c r="CW486" s="76"/>
      <c r="CX486" s="76"/>
      <c r="CY486" s="76"/>
      <c r="CZ486" s="76"/>
      <c r="DA486" s="76"/>
      <c r="DB486" s="76"/>
      <c r="DC486" s="76"/>
      <c r="DD486" s="76"/>
      <c r="DE486" s="76"/>
      <c r="DF486" s="76"/>
      <c r="DG486" s="76"/>
      <c r="DH486" s="76"/>
      <c r="DI486" s="76"/>
      <c r="DJ486" s="76"/>
      <c r="DK486" s="76"/>
      <c r="DL486" s="76"/>
      <c r="DM486" s="76"/>
      <c r="DN486" s="76"/>
      <c r="DO486" s="77"/>
      <c r="DP486" s="77"/>
      <c r="DQ486" s="77"/>
      <c r="DR486" s="77"/>
      <c r="DS486" s="77"/>
      <c r="DT486" s="77"/>
      <c r="DU486" s="77"/>
      <c r="DV486" s="77"/>
      <c r="DW486" s="77"/>
      <c r="DX486" s="76"/>
      <c r="DY486" s="137"/>
      <c r="DZ486" s="76"/>
      <c r="EA486" s="137"/>
      <c r="EB486" s="76"/>
      <c r="EC486" s="137"/>
      <c r="ED486" s="76"/>
      <c r="EE486" s="137"/>
      <c r="EF486" s="76"/>
    </row>
    <row r="487" spans="2:136" x14ac:dyDescent="0.2">
      <c r="B487" s="76"/>
      <c r="T487" s="76"/>
      <c r="U487" s="76"/>
      <c r="V487" s="76"/>
      <c r="W487" s="76"/>
      <c r="X487" s="76"/>
      <c r="Y487" s="76"/>
      <c r="Z487" s="76"/>
      <c r="AA487" s="76"/>
      <c r="AB487" s="76"/>
      <c r="AC487" s="76"/>
      <c r="AD487" s="76"/>
      <c r="AE487" s="76"/>
      <c r="AF487" s="76"/>
      <c r="AG487" s="76"/>
      <c r="AH487" s="76"/>
      <c r="AI487" s="76"/>
      <c r="AJ487" s="76"/>
      <c r="AK487" s="76"/>
      <c r="AL487" s="76"/>
      <c r="AM487" s="76"/>
      <c r="AN487" s="76"/>
      <c r="AO487" s="76"/>
      <c r="AP487" s="76"/>
      <c r="AQ487" s="76"/>
      <c r="AR487" s="76"/>
      <c r="AS487" s="76"/>
      <c r="AT487" s="76"/>
      <c r="AU487" s="76"/>
      <c r="AV487" s="76"/>
      <c r="AW487" s="76"/>
      <c r="AX487" s="76"/>
      <c r="AY487" s="76"/>
      <c r="AZ487" s="76"/>
      <c r="BA487" s="76"/>
      <c r="BB487" s="76"/>
      <c r="BC487" s="76"/>
      <c r="BD487" s="76"/>
      <c r="BE487" s="76"/>
      <c r="BF487" s="76"/>
      <c r="BG487" s="76"/>
      <c r="BH487" s="76"/>
      <c r="BI487" s="76"/>
      <c r="BJ487" s="76"/>
      <c r="BK487" s="76"/>
      <c r="BL487" s="76"/>
      <c r="BM487" s="76"/>
      <c r="BN487" s="76"/>
      <c r="BO487" s="76"/>
      <c r="BP487" s="76"/>
      <c r="BQ487" s="76"/>
      <c r="BR487" s="76"/>
      <c r="BS487" s="76"/>
      <c r="BU487" s="76"/>
      <c r="BW487" s="76"/>
      <c r="BX487" s="76"/>
      <c r="BY487" s="76"/>
      <c r="BZ487" s="76"/>
      <c r="CA487" s="76"/>
      <c r="CB487" s="76"/>
      <c r="CC487" s="76"/>
      <c r="CD487" s="76"/>
      <c r="CE487" s="76"/>
      <c r="CF487" s="76"/>
      <c r="CG487" s="76"/>
      <c r="CH487" s="76"/>
      <c r="CI487" s="76"/>
      <c r="CJ487" s="76"/>
      <c r="CK487" s="76"/>
      <c r="CL487" s="76"/>
      <c r="CM487" s="76"/>
      <c r="CN487" s="76"/>
      <c r="CO487" s="76"/>
      <c r="CP487" s="76"/>
      <c r="CQ487" s="76"/>
      <c r="CR487" s="76"/>
      <c r="CS487" s="76"/>
      <c r="CT487" s="76"/>
      <c r="CU487" s="76"/>
      <c r="CV487" s="76"/>
      <c r="CW487" s="76"/>
      <c r="CX487" s="76"/>
      <c r="CY487" s="76"/>
      <c r="CZ487" s="76"/>
      <c r="DA487" s="76"/>
      <c r="DB487" s="76"/>
      <c r="DC487" s="76"/>
      <c r="DD487" s="76"/>
      <c r="DE487" s="76"/>
      <c r="DF487" s="76"/>
      <c r="DG487" s="76"/>
      <c r="DH487" s="76"/>
      <c r="DI487" s="76"/>
      <c r="DJ487" s="76"/>
      <c r="DK487" s="76"/>
      <c r="DL487" s="76"/>
      <c r="DM487" s="76"/>
      <c r="DN487" s="76"/>
      <c r="DO487" s="77"/>
      <c r="DP487" s="77"/>
      <c r="DQ487" s="77"/>
      <c r="DR487" s="77"/>
      <c r="DS487" s="77"/>
      <c r="DT487" s="77"/>
      <c r="DU487" s="77"/>
      <c r="DV487" s="77"/>
      <c r="DW487" s="77"/>
      <c r="DX487" s="76"/>
      <c r="DY487" s="137"/>
      <c r="DZ487" s="76"/>
      <c r="EA487" s="137"/>
      <c r="EB487" s="76"/>
      <c r="EC487" s="137"/>
      <c r="ED487" s="76"/>
      <c r="EE487" s="137"/>
      <c r="EF487" s="76"/>
    </row>
    <row r="488" spans="2:136" x14ac:dyDescent="0.2">
      <c r="B488" s="76"/>
      <c r="T488" s="76"/>
      <c r="U488" s="76"/>
      <c r="V488" s="76"/>
      <c r="W488" s="76"/>
      <c r="X488" s="76"/>
      <c r="Y488" s="76"/>
      <c r="Z488" s="76"/>
      <c r="AA488" s="76"/>
      <c r="AB488" s="76"/>
      <c r="AC488" s="76"/>
      <c r="AD488" s="76"/>
      <c r="AE488" s="76"/>
      <c r="AF488" s="76"/>
      <c r="AG488" s="76"/>
      <c r="AH488" s="76"/>
      <c r="AI488" s="76"/>
      <c r="AJ488" s="76"/>
      <c r="AK488" s="76"/>
      <c r="AL488" s="76"/>
      <c r="AM488" s="76"/>
      <c r="AN488" s="76"/>
      <c r="AO488" s="76"/>
      <c r="AP488" s="76"/>
      <c r="AQ488" s="76"/>
      <c r="AR488" s="76"/>
      <c r="AS488" s="76"/>
      <c r="AT488" s="76"/>
      <c r="AU488" s="76"/>
      <c r="AV488" s="76"/>
      <c r="AW488" s="76"/>
      <c r="AX488" s="76"/>
      <c r="AY488" s="76"/>
      <c r="AZ488" s="76"/>
      <c r="BA488" s="76"/>
      <c r="BB488" s="76"/>
      <c r="BC488" s="76"/>
      <c r="BD488" s="76"/>
      <c r="BE488" s="76"/>
      <c r="BF488" s="76"/>
      <c r="BG488" s="76"/>
      <c r="BH488" s="76"/>
      <c r="BI488" s="76"/>
      <c r="BJ488" s="76"/>
      <c r="BK488" s="76"/>
      <c r="BL488" s="76"/>
      <c r="BM488" s="76"/>
      <c r="BN488" s="76"/>
      <c r="BO488" s="76"/>
      <c r="BP488" s="76"/>
      <c r="BQ488" s="76"/>
      <c r="BR488" s="76"/>
      <c r="BS488" s="76"/>
      <c r="BU488" s="76"/>
      <c r="BW488" s="76"/>
      <c r="BX488" s="76"/>
      <c r="BY488" s="76"/>
      <c r="BZ488" s="76"/>
      <c r="CA488" s="76"/>
      <c r="CB488" s="76"/>
      <c r="CC488" s="76"/>
      <c r="CD488" s="76"/>
      <c r="CE488" s="76"/>
      <c r="CF488" s="76"/>
      <c r="CG488" s="76"/>
      <c r="CH488" s="76"/>
      <c r="CI488" s="76"/>
      <c r="CJ488" s="76"/>
      <c r="CK488" s="76"/>
      <c r="CL488" s="76"/>
      <c r="CM488" s="76"/>
      <c r="CN488" s="76"/>
      <c r="CO488" s="76"/>
      <c r="CP488" s="76"/>
      <c r="CQ488" s="76"/>
      <c r="CR488" s="76"/>
      <c r="CS488" s="76"/>
      <c r="CT488" s="76"/>
      <c r="CU488" s="76"/>
      <c r="CV488" s="76"/>
      <c r="CW488" s="76"/>
      <c r="CX488" s="76"/>
      <c r="CY488" s="76"/>
      <c r="CZ488" s="76"/>
      <c r="DA488" s="76"/>
      <c r="DB488" s="76"/>
      <c r="DC488" s="76"/>
      <c r="DD488" s="76"/>
      <c r="DE488" s="76"/>
      <c r="DF488" s="76"/>
      <c r="DG488" s="76"/>
      <c r="DH488" s="76"/>
      <c r="DI488" s="76"/>
      <c r="DJ488" s="76"/>
      <c r="DK488" s="76"/>
      <c r="DL488" s="76"/>
      <c r="DM488" s="76"/>
      <c r="DN488" s="76"/>
      <c r="DO488" s="77"/>
      <c r="DP488" s="77"/>
      <c r="DQ488" s="77"/>
      <c r="DR488" s="77"/>
      <c r="DS488" s="77"/>
      <c r="DT488" s="77"/>
      <c r="DU488" s="77"/>
      <c r="DV488" s="77"/>
      <c r="DW488" s="77"/>
      <c r="DX488" s="76"/>
      <c r="DY488" s="137"/>
      <c r="DZ488" s="76"/>
      <c r="EA488" s="137"/>
      <c r="EB488" s="76"/>
      <c r="EC488" s="137"/>
      <c r="ED488" s="76"/>
      <c r="EE488" s="137"/>
      <c r="EF488" s="76"/>
    </row>
    <row r="489" spans="2:136" x14ac:dyDescent="0.2">
      <c r="B489" s="76"/>
      <c r="T489" s="76"/>
      <c r="U489" s="76"/>
      <c r="V489" s="76"/>
      <c r="W489" s="76"/>
      <c r="X489" s="76"/>
      <c r="Y489" s="76"/>
      <c r="Z489" s="76"/>
      <c r="AA489" s="76"/>
      <c r="AB489" s="76"/>
      <c r="AC489" s="76"/>
      <c r="AD489" s="76"/>
      <c r="AE489" s="76"/>
      <c r="AF489" s="76"/>
      <c r="AG489" s="76"/>
      <c r="AH489" s="76"/>
      <c r="AI489" s="76"/>
      <c r="AJ489" s="76"/>
      <c r="AK489" s="76"/>
      <c r="AL489" s="76"/>
      <c r="AM489" s="76"/>
      <c r="AN489" s="76"/>
      <c r="AO489" s="76"/>
      <c r="AP489" s="76"/>
      <c r="AQ489" s="76"/>
      <c r="AR489" s="76"/>
      <c r="AS489" s="76"/>
      <c r="AT489" s="76"/>
      <c r="AU489" s="76"/>
      <c r="AV489" s="76"/>
      <c r="AW489" s="76"/>
      <c r="AX489" s="76"/>
      <c r="AY489" s="76"/>
      <c r="AZ489" s="76"/>
      <c r="BA489" s="76"/>
      <c r="BB489" s="76"/>
      <c r="BC489" s="76"/>
      <c r="BD489" s="76"/>
      <c r="BE489" s="76"/>
      <c r="BF489" s="76"/>
      <c r="BG489" s="76"/>
      <c r="BH489" s="76"/>
      <c r="BI489" s="76"/>
      <c r="BJ489" s="76"/>
      <c r="BK489" s="76"/>
      <c r="BL489" s="76"/>
      <c r="BM489" s="76"/>
      <c r="BN489" s="76"/>
      <c r="BO489" s="76"/>
      <c r="BP489" s="76"/>
      <c r="BQ489" s="76"/>
      <c r="BR489" s="76"/>
      <c r="BS489" s="76"/>
      <c r="BU489" s="76"/>
      <c r="BW489" s="76"/>
      <c r="BX489" s="76"/>
      <c r="BY489" s="76"/>
      <c r="BZ489" s="76"/>
      <c r="CA489" s="76"/>
      <c r="CB489" s="76"/>
      <c r="CC489" s="76"/>
      <c r="CD489" s="76"/>
      <c r="CE489" s="76"/>
      <c r="CF489" s="76"/>
      <c r="CG489" s="76"/>
      <c r="CH489" s="76"/>
      <c r="CI489" s="76"/>
      <c r="CJ489" s="76"/>
      <c r="CK489" s="76"/>
      <c r="CL489" s="76"/>
      <c r="CM489" s="76"/>
      <c r="CN489" s="76"/>
      <c r="CO489" s="76"/>
      <c r="CP489" s="76"/>
      <c r="CQ489" s="76"/>
      <c r="CR489" s="76"/>
      <c r="CS489" s="76"/>
      <c r="CT489" s="76"/>
      <c r="CU489" s="76"/>
      <c r="CV489" s="76"/>
      <c r="CW489" s="76"/>
      <c r="CX489" s="76"/>
      <c r="CY489" s="76"/>
      <c r="CZ489" s="76"/>
      <c r="DA489" s="76"/>
      <c r="DB489" s="76"/>
      <c r="DC489" s="76"/>
      <c r="DD489" s="76"/>
      <c r="DE489" s="76"/>
      <c r="DF489" s="76"/>
      <c r="DG489" s="76"/>
      <c r="DH489" s="76"/>
      <c r="DI489" s="76"/>
      <c r="DJ489" s="76"/>
      <c r="DK489" s="76"/>
      <c r="DL489" s="76"/>
      <c r="DM489" s="76"/>
      <c r="DN489" s="76"/>
      <c r="DO489" s="77"/>
      <c r="DP489" s="77"/>
      <c r="DQ489" s="77"/>
      <c r="DR489" s="77"/>
      <c r="DS489" s="77"/>
      <c r="DT489" s="77"/>
      <c r="DU489" s="77"/>
      <c r="DV489" s="77"/>
      <c r="DW489" s="77"/>
      <c r="DX489" s="76"/>
      <c r="DY489" s="137"/>
      <c r="DZ489" s="76"/>
      <c r="EA489" s="137"/>
      <c r="EB489" s="76"/>
      <c r="EC489" s="137"/>
      <c r="ED489" s="76"/>
      <c r="EE489" s="137"/>
      <c r="EF489" s="76"/>
    </row>
    <row r="490" spans="2:136" x14ac:dyDescent="0.2">
      <c r="B490" s="76"/>
      <c r="T490" s="76"/>
      <c r="U490" s="76"/>
      <c r="V490" s="76"/>
      <c r="W490" s="76"/>
      <c r="X490" s="76"/>
      <c r="Y490" s="76"/>
      <c r="Z490" s="76"/>
      <c r="AA490" s="76"/>
      <c r="AB490" s="76"/>
      <c r="AC490" s="76"/>
      <c r="AD490" s="76"/>
      <c r="AE490" s="76"/>
      <c r="AF490" s="76"/>
      <c r="AG490" s="76"/>
      <c r="AH490" s="76"/>
      <c r="AI490" s="76"/>
      <c r="AJ490" s="76"/>
      <c r="AK490" s="76"/>
      <c r="AL490" s="76"/>
      <c r="AM490" s="76"/>
      <c r="AN490" s="76"/>
      <c r="AO490" s="76"/>
      <c r="AP490" s="76"/>
      <c r="AQ490" s="76"/>
      <c r="AR490" s="76"/>
      <c r="AS490" s="76"/>
      <c r="AT490" s="76"/>
      <c r="AU490" s="76"/>
      <c r="AV490" s="76"/>
      <c r="AW490" s="76"/>
      <c r="AX490" s="76"/>
      <c r="AY490" s="76"/>
      <c r="AZ490" s="76"/>
      <c r="BA490" s="76"/>
      <c r="BB490" s="76"/>
      <c r="BC490" s="76"/>
      <c r="BD490" s="76"/>
      <c r="BE490" s="76"/>
      <c r="BF490" s="76"/>
      <c r="BG490" s="76"/>
      <c r="BH490" s="76"/>
      <c r="BI490" s="76"/>
      <c r="BJ490" s="76"/>
      <c r="BK490" s="76"/>
      <c r="BL490" s="76"/>
      <c r="BM490" s="76"/>
      <c r="BN490" s="76"/>
      <c r="BO490" s="76"/>
      <c r="BP490" s="76"/>
      <c r="BQ490" s="76"/>
      <c r="BR490" s="76"/>
      <c r="BS490" s="76"/>
      <c r="BU490" s="76"/>
      <c r="BW490" s="76"/>
      <c r="BX490" s="76"/>
      <c r="BY490" s="76"/>
      <c r="BZ490" s="76"/>
      <c r="CA490" s="76"/>
      <c r="CB490" s="76"/>
      <c r="CC490" s="76"/>
      <c r="CD490" s="76"/>
      <c r="CE490" s="76"/>
      <c r="CF490" s="76"/>
      <c r="CG490" s="76"/>
      <c r="CH490" s="76"/>
      <c r="CI490" s="76"/>
      <c r="CJ490" s="76"/>
      <c r="CK490" s="76"/>
      <c r="CL490" s="76"/>
      <c r="CM490" s="76"/>
      <c r="CN490" s="76"/>
      <c r="CO490" s="76"/>
      <c r="CP490" s="76"/>
      <c r="CQ490" s="76"/>
      <c r="CR490" s="76"/>
      <c r="CS490" s="76"/>
      <c r="CT490" s="76"/>
      <c r="CU490" s="76"/>
      <c r="CV490" s="76"/>
      <c r="CW490" s="76"/>
      <c r="CX490" s="76"/>
      <c r="CY490" s="76"/>
      <c r="CZ490" s="76"/>
      <c r="DA490" s="76"/>
      <c r="DB490" s="76"/>
      <c r="DC490" s="76"/>
      <c r="DD490" s="76"/>
      <c r="DE490" s="76"/>
      <c r="DF490" s="76"/>
      <c r="DG490" s="76"/>
      <c r="DH490" s="76"/>
      <c r="DI490" s="76"/>
      <c r="DJ490" s="76"/>
      <c r="DK490" s="76"/>
      <c r="DL490" s="76"/>
      <c r="DM490" s="76"/>
      <c r="DN490" s="76"/>
      <c r="DO490" s="77"/>
      <c r="DP490" s="77"/>
      <c r="DQ490" s="77"/>
      <c r="DR490" s="77"/>
      <c r="DS490" s="77"/>
      <c r="DT490" s="77"/>
      <c r="DU490" s="77"/>
      <c r="DV490" s="77"/>
      <c r="DW490" s="77"/>
      <c r="DX490" s="76"/>
      <c r="DY490" s="137"/>
      <c r="DZ490" s="76"/>
      <c r="EA490" s="137"/>
      <c r="EB490" s="76"/>
      <c r="EC490" s="137"/>
      <c r="ED490" s="76"/>
      <c r="EE490" s="137"/>
      <c r="EF490" s="76"/>
    </row>
    <row r="491" spans="2:136" x14ac:dyDescent="0.2">
      <c r="B491" s="76"/>
      <c r="T491" s="76"/>
      <c r="U491" s="76"/>
      <c r="V491" s="76"/>
      <c r="W491" s="76"/>
      <c r="X491" s="76"/>
      <c r="Y491" s="76"/>
      <c r="Z491" s="76"/>
      <c r="AA491" s="76"/>
      <c r="AB491" s="76"/>
      <c r="AC491" s="76"/>
      <c r="AD491" s="76"/>
      <c r="AE491" s="76"/>
      <c r="AF491" s="76"/>
      <c r="AG491" s="76"/>
      <c r="AH491" s="76"/>
      <c r="AI491" s="76"/>
      <c r="AJ491" s="76"/>
      <c r="AK491" s="76"/>
      <c r="AL491" s="76"/>
      <c r="AM491" s="76"/>
      <c r="AN491" s="76"/>
      <c r="AO491" s="76"/>
      <c r="AP491" s="76"/>
      <c r="AQ491" s="76"/>
      <c r="AR491" s="76"/>
      <c r="AS491" s="76"/>
      <c r="AT491" s="76"/>
      <c r="AU491" s="76"/>
      <c r="AV491" s="76"/>
      <c r="AW491" s="76"/>
      <c r="AX491" s="76"/>
      <c r="AY491" s="76"/>
      <c r="AZ491" s="76"/>
      <c r="BA491" s="76"/>
      <c r="BB491" s="76"/>
      <c r="BC491" s="76"/>
      <c r="BD491" s="76"/>
      <c r="BE491" s="76"/>
      <c r="BF491" s="76"/>
      <c r="BG491" s="76"/>
      <c r="BH491" s="76"/>
      <c r="BI491" s="76"/>
      <c r="BJ491" s="76"/>
      <c r="BK491" s="76"/>
      <c r="BL491" s="76"/>
      <c r="BM491" s="76"/>
      <c r="BN491" s="76"/>
      <c r="BO491" s="76"/>
      <c r="BP491" s="76"/>
      <c r="BQ491" s="76"/>
      <c r="BR491" s="76"/>
      <c r="BS491" s="76"/>
      <c r="BU491" s="76"/>
      <c r="BW491" s="76"/>
      <c r="BX491" s="76"/>
      <c r="BY491" s="76"/>
      <c r="BZ491" s="76"/>
      <c r="CA491" s="76"/>
      <c r="CB491" s="76"/>
      <c r="CC491" s="76"/>
      <c r="CD491" s="76"/>
      <c r="CE491" s="76"/>
      <c r="CF491" s="76"/>
      <c r="CG491" s="76"/>
      <c r="CH491" s="76"/>
      <c r="CI491" s="76"/>
      <c r="CJ491" s="76"/>
      <c r="CK491" s="76"/>
      <c r="CL491" s="76"/>
      <c r="CM491" s="76"/>
      <c r="CN491" s="76"/>
      <c r="CO491" s="76"/>
      <c r="CP491" s="76"/>
      <c r="CQ491" s="76"/>
      <c r="CR491" s="76"/>
      <c r="CS491" s="76"/>
      <c r="CT491" s="76"/>
      <c r="CU491" s="76"/>
      <c r="CV491" s="76"/>
      <c r="CW491" s="76"/>
      <c r="CX491" s="76"/>
      <c r="CY491" s="76"/>
      <c r="CZ491" s="76"/>
      <c r="DA491" s="76"/>
      <c r="DB491" s="76"/>
      <c r="DC491" s="76"/>
      <c r="DD491" s="76"/>
      <c r="DE491" s="76"/>
      <c r="DF491" s="76"/>
      <c r="DG491" s="76"/>
      <c r="DH491" s="76"/>
      <c r="DI491" s="76"/>
      <c r="DJ491" s="76"/>
      <c r="DK491" s="76"/>
      <c r="DL491" s="76"/>
      <c r="DM491" s="76"/>
      <c r="DN491" s="76"/>
      <c r="DO491" s="77"/>
      <c r="DP491" s="77"/>
      <c r="DQ491" s="77"/>
      <c r="DR491" s="77"/>
      <c r="DS491" s="77"/>
      <c r="DT491" s="77"/>
      <c r="DU491" s="77"/>
      <c r="DV491" s="77"/>
      <c r="DW491" s="77"/>
      <c r="DX491" s="76"/>
      <c r="DY491" s="137"/>
      <c r="DZ491" s="76"/>
      <c r="EA491" s="137"/>
      <c r="EB491" s="76"/>
      <c r="EC491" s="137"/>
      <c r="ED491" s="76"/>
      <c r="EE491" s="137"/>
      <c r="EF491" s="76"/>
    </row>
    <row r="492" spans="2:136" x14ac:dyDescent="0.2">
      <c r="B492" s="76"/>
      <c r="T492" s="76"/>
      <c r="U492" s="76"/>
      <c r="V492" s="76"/>
      <c r="W492" s="76"/>
      <c r="X492" s="76"/>
      <c r="Y492" s="76"/>
      <c r="Z492" s="76"/>
      <c r="AA492" s="76"/>
      <c r="AB492" s="76"/>
      <c r="AC492" s="76"/>
      <c r="AD492" s="76"/>
      <c r="AE492" s="76"/>
      <c r="AF492" s="76"/>
      <c r="AG492" s="76"/>
      <c r="AH492" s="76"/>
      <c r="AI492" s="76"/>
      <c r="AJ492" s="76"/>
      <c r="AK492" s="76"/>
      <c r="AL492" s="76"/>
      <c r="AM492" s="76"/>
      <c r="AN492" s="76"/>
      <c r="AO492" s="76"/>
      <c r="AP492" s="76"/>
      <c r="AQ492" s="76"/>
      <c r="AR492" s="76"/>
      <c r="AS492" s="76"/>
      <c r="AT492" s="76"/>
      <c r="AU492" s="76"/>
      <c r="AV492" s="76"/>
      <c r="AW492" s="76"/>
      <c r="AX492" s="76"/>
      <c r="AY492" s="76"/>
      <c r="AZ492" s="76"/>
      <c r="BA492" s="76"/>
      <c r="BB492" s="76"/>
      <c r="BC492" s="76"/>
      <c r="BD492" s="76"/>
      <c r="BE492" s="76"/>
      <c r="BF492" s="76"/>
      <c r="BG492" s="76"/>
      <c r="BH492" s="76"/>
      <c r="BI492" s="76"/>
      <c r="BJ492" s="76"/>
      <c r="BK492" s="76"/>
      <c r="BL492" s="76"/>
      <c r="BM492" s="76"/>
      <c r="BN492" s="76"/>
      <c r="BO492" s="76"/>
      <c r="BP492" s="76"/>
      <c r="BQ492" s="76"/>
      <c r="BR492" s="76"/>
      <c r="BS492" s="76"/>
      <c r="BU492" s="76"/>
      <c r="BW492" s="76"/>
      <c r="BX492" s="76"/>
      <c r="BY492" s="76"/>
      <c r="BZ492" s="76"/>
      <c r="CA492" s="76"/>
      <c r="CB492" s="76"/>
      <c r="CC492" s="76"/>
      <c r="CD492" s="76"/>
      <c r="CE492" s="76"/>
      <c r="CF492" s="76"/>
      <c r="CG492" s="76"/>
      <c r="CH492" s="76"/>
      <c r="CI492" s="76"/>
      <c r="CJ492" s="76"/>
      <c r="CK492" s="76"/>
      <c r="CL492" s="76"/>
      <c r="CM492" s="76"/>
      <c r="CN492" s="76"/>
      <c r="CO492" s="76"/>
      <c r="CP492" s="76"/>
      <c r="CQ492" s="76"/>
      <c r="CR492" s="76"/>
      <c r="CS492" s="76"/>
      <c r="CT492" s="76"/>
      <c r="CU492" s="76"/>
      <c r="CV492" s="76"/>
      <c r="CW492" s="76"/>
      <c r="CX492" s="76"/>
      <c r="CY492" s="76"/>
      <c r="CZ492" s="76"/>
      <c r="DA492" s="76"/>
      <c r="DB492" s="76"/>
      <c r="DC492" s="76"/>
      <c r="DD492" s="76"/>
      <c r="DE492" s="76"/>
      <c r="DF492" s="76"/>
      <c r="DG492" s="76"/>
      <c r="DH492" s="76"/>
      <c r="DI492" s="76"/>
      <c r="DJ492" s="76"/>
      <c r="DK492" s="76"/>
      <c r="DL492" s="76"/>
      <c r="DM492" s="76"/>
      <c r="DN492" s="76"/>
      <c r="DO492" s="77"/>
      <c r="DP492" s="77"/>
      <c r="DQ492" s="77"/>
      <c r="DR492" s="77"/>
      <c r="DS492" s="77"/>
      <c r="DT492" s="77"/>
      <c r="DU492" s="77"/>
      <c r="DV492" s="77"/>
      <c r="DW492" s="77"/>
      <c r="DX492" s="76"/>
      <c r="DY492" s="137"/>
      <c r="DZ492" s="76"/>
      <c r="EA492" s="137"/>
      <c r="EB492" s="76"/>
      <c r="EC492" s="137"/>
      <c r="ED492" s="76"/>
      <c r="EE492" s="137"/>
      <c r="EF492" s="76"/>
    </row>
    <row r="493" spans="2:136" x14ac:dyDescent="0.2">
      <c r="B493" s="76"/>
      <c r="T493" s="76"/>
      <c r="U493" s="76"/>
      <c r="V493" s="76"/>
      <c r="W493" s="76"/>
      <c r="X493" s="76"/>
      <c r="Y493" s="76"/>
      <c r="Z493" s="76"/>
      <c r="AA493" s="76"/>
      <c r="AB493" s="76"/>
      <c r="AC493" s="76"/>
      <c r="AD493" s="76"/>
      <c r="AE493" s="76"/>
      <c r="AF493" s="76"/>
      <c r="AG493" s="76"/>
      <c r="AH493" s="76"/>
      <c r="AI493" s="76"/>
      <c r="AJ493" s="76"/>
      <c r="AK493" s="76"/>
      <c r="AL493" s="76"/>
      <c r="AM493" s="76"/>
      <c r="AN493" s="76"/>
      <c r="AO493" s="76"/>
      <c r="AP493" s="76"/>
      <c r="AQ493" s="76"/>
      <c r="AR493" s="76"/>
      <c r="AS493" s="76"/>
      <c r="AT493" s="76"/>
      <c r="AU493" s="76"/>
      <c r="AV493" s="76"/>
      <c r="AW493" s="76"/>
      <c r="AX493" s="76"/>
      <c r="AY493" s="76"/>
      <c r="AZ493" s="76"/>
      <c r="BA493" s="76"/>
      <c r="BB493" s="76"/>
      <c r="BC493" s="76"/>
      <c r="BD493" s="76"/>
      <c r="BE493" s="76"/>
      <c r="BF493" s="76"/>
      <c r="BG493" s="76"/>
      <c r="BH493" s="76"/>
      <c r="BI493" s="76"/>
      <c r="BJ493" s="76"/>
      <c r="BK493" s="76"/>
      <c r="BL493" s="76"/>
      <c r="BM493" s="76"/>
      <c r="BN493" s="76"/>
      <c r="BO493" s="76"/>
      <c r="BP493" s="76"/>
      <c r="BQ493" s="76"/>
      <c r="BR493" s="76"/>
      <c r="BS493" s="76"/>
      <c r="BU493" s="76"/>
      <c r="BW493" s="76"/>
      <c r="BX493" s="76"/>
      <c r="BY493" s="76"/>
      <c r="BZ493" s="76"/>
      <c r="CA493" s="76"/>
      <c r="CB493" s="76"/>
      <c r="CC493" s="76"/>
      <c r="CD493" s="76"/>
      <c r="CE493" s="76"/>
      <c r="CF493" s="76"/>
      <c r="CG493" s="76"/>
      <c r="CH493" s="76"/>
      <c r="CI493" s="76"/>
      <c r="CJ493" s="76"/>
      <c r="CK493" s="76"/>
      <c r="CL493" s="76"/>
      <c r="CM493" s="76"/>
      <c r="CN493" s="76"/>
      <c r="CO493" s="76"/>
      <c r="CP493" s="76"/>
      <c r="CQ493" s="76"/>
      <c r="CR493" s="76"/>
      <c r="CS493" s="76"/>
      <c r="CT493" s="76"/>
      <c r="CU493" s="76"/>
      <c r="CV493" s="76"/>
      <c r="CW493" s="76"/>
      <c r="CX493" s="76"/>
      <c r="CY493" s="76"/>
      <c r="CZ493" s="76"/>
      <c r="DA493" s="76"/>
      <c r="DB493" s="76"/>
      <c r="DC493" s="76"/>
      <c r="DD493" s="76"/>
      <c r="DE493" s="76"/>
      <c r="DF493" s="76"/>
      <c r="DG493" s="76"/>
      <c r="DH493" s="76"/>
      <c r="DI493" s="76"/>
      <c r="DJ493" s="76"/>
      <c r="DK493" s="76"/>
      <c r="DL493" s="76"/>
      <c r="DM493" s="76"/>
      <c r="DN493" s="76"/>
      <c r="DO493" s="77"/>
      <c r="DP493" s="77"/>
      <c r="DQ493" s="77"/>
      <c r="DR493" s="77"/>
      <c r="DS493" s="77"/>
      <c r="DT493" s="77"/>
      <c r="DU493" s="77"/>
      <c r="DV493" s="77"/>
      <c r="DW493" s="77"/>
      <c r="DX493" s="76"/>
      <c r="DY493" s="137"/>
      <c r="DZ493" s="76"/>
      <c r="EA493" s="137"/>
      <c r="EB493" s="76"/>
      <c r="EC493" s="137"/>
      <c r="ED493" s="76"/>
      <c r="EE493" s="137"/>
      <c r="EF493" s="76"/>
    </row>
    <row r="494" spans="2:136" x14ac:dyDescent="0.2">
      <c r="B494" s="76"/>
      <c r="T494" s="76"/>
      <c r="U494" s="76"/>
      <c r="V494" s="76"/>
      <c r="W494" s="76"/>
      <c r="X494" s="76"/>
      <c r="Y494" s="76"/>
      <c r="Z494" s="76"/>
      <c r="AA494" s="76"/>
      <c r="AB494" s="76"/>
      <c r="AC494" s="76"/>
      <c r="AD494" s="76"/>
      <c r="AE494" s="76"/>
      <c r="AF494" s="76"/>
      <c r="AG494" s="76"/>
      <c r="AH494" s="76"/>
      <c r="AI494" s="76"/>
      <c r="AJ494" s="76"/>
      <c r="AK494" s="76"/>
      <c r="AL494" s="76"/>
      <c r="AM494" s="76"/>
      <c r="AN494" s="76"/>
      <c r="AO494" s="76"/>
      <c r="AP494" s="76"/>
      <c r="AQ494" s="76"/>
      <c r="AR494" s="76"/>
      <c r="AS494" s="76"/>
      <c r="AT494" s="76"/>
      <c r="AU494" s="76"/>
      <c r="AV494" s="76"/>
      <c r="AW494" s="76"/>
      <c r="AX494" s="76"/>
      <c r="AY494" s="76"/>
      <c r="AZ494" s="76"/>
      <c r="BA494" s="76"/>
      <c r="BB494" s="76"/>
      <c r="BC494" s="76"/>
      <c r="BD494" s="76"/>
      <c r="BE494" s="76"/>
      <c r="BF494" s="76"/>
      <c r="BG494" s="76"/>
      <c r="BH494" s="76"/>
      <c r="BI494" s="76"/>
      <c r="BJ494" s="76"/>
      <c r="BK494" s="76"/>
      <c r="BL494" s="76"/>
      <c r="BM494" s="76"/>
      <c r="BN494" s="76"/>
      <c r="BO494" s="76"/>
      <c r="BP494" s="76"/>
      <c r="BQ494" s="76"/>
      <c r="BR494" s="76"/>
      <c r="BS494" s="76"/>
      <c r="BU494" s="76"/>
      <c r="BW494" s="76"/>
      <c r="BX494" s="76"/>
      <c r="BY494" s="76"/>
      <c r="BZ494" s="76"/>
      <c r="CA494" s="76"/>
      <c r="CB494" s="76"/>
      <c r="CC494" s="76"/>
      <c r="CD494" s="76"/>
      <c r="CE494" s="76"/>
      <c r="CF494" s="76"/>
      <c r="CG494" s="76"/>
      <c r="CH494" s="76"/>
      <c r="CI494" s="76"/>
      <c r="CJ494" s="76"/>
      <c r="CK494" s="76"/>
      <c r="CL494" s="76"/>
      <c r="CM494" s="76"/>
      <c r="CN494" s="76"/>
      <c r="CO494" s="76"/>
      <c r="CP494" s="76"/>
      <c r="CQ494" s="76"/>
      <c r="CR494" s="76"/>
      <c r="CS494" s="76"/>
      <c r="CT494" s="76"/>
      <c r="CU494" s="76"/>
      <c r="CV494" s="76"/>
      <c r="CW494" s="76"/>
      <c r="CX494" s="76"/>
      <c r="CY494" s="76"/>
      <c r="CZ494" s="76"/>
      <c r="DA494" s="76"/>
      <c r="DB494" s="76"/>
      <c r="DC494" s="76"/>
      <c r="DD494" s="76"/>
      <c r="DE494" s="76"/>
      <c r="DF494" s="76"/>
      <c r="DG494" s="76"/>
      <c r="DH494" s="76"/>
      <c r="DI494" s="76"/>
      <c r="DJ494" s="76"/>
      <c r="DK494" s="76"/>
      <c r="DL494" s="76"/>
      <c r="DM494" s="76"/>
      <c r="DN494" s="76"/>
      <c r="DO494" s="77"/>
      <c r="DP494" s="77"/>
      <c r="DQ494" s="77"/>
      <c r="DR494" s="77"/>
      <c r="DS494" s="77"/>
      <c r="DT494" s="77"/>
      <c r="DU494" s="77"/>
      <c r="DV494" s="77"/>
      <c r="DW494" s="77"/>
      <c r="DX494" s="76"/>
      <c r="DY494" s="137"/>
      <c r="DZ494" s="76"/>
      <c r="EA494" s="137"/>
      <c r="EB494" s="76"/>
      <c r="EC494" s="137"/>
      <c r="ED494" s="76"/>
      <c r="EE494" s="137"/>
      <c r="EF494" s="76"/>
    </row>
    <row r="495" spans="2:136" x14ac:dyDescent="0.2">
      <c r="B495" s="76"/>
      <c r="T495" s="76"/>
      <c r="U495" s="76"/>
      <c r="V495" s="76"/>
      <c r="W495" s="76"/>
      <c r="X495" s="76"/>
      <c r="Y495" s="76"/>
      <c r="Z495" s="76"/>
      <c r="AA495" s="76"/>
      <c r="AB495" s="76"/>
      <c r="AC495" s="76"/>
      <c r="AD495" s="76"/>
      <c r="AE495" s="76"/>
      <c r="AF495" s="76"/>
      <c r="AG495" s="76"/>
      <c r="AH495" s="76"/>
      <c r="AI495" s="76"/>
      <c r="AJ495" s="76"/>
      <c r="AK495" s="76"/>
      <c r="AL495" s="76"/>
      <c r="AM495" s="76"/>
      <c r="AN495" s="76"/>
      <c r="AO495" s="76"/>
      <c r="AP495" s="76"/>
      <c r="AQ495" s="76"/>
      <c r="AR495" s="76"/>
      <c r="AS495" s="76"/>
      <c r="AT495" s="76"/>
      <c r="AU495" s="76"/>
      <c r="AV495" s="76"/>
      <c r="AW495" s="76"/>
      <c r="AX495" s="76"/>
      <c r="AY495" s="76"/>
      <c r="AZ495" s="76"/>
      <c r="BA495" s="76"/>
      <c r="BB495" s="76"/>
      <c r="BC495" s="76"/>
      <c r="BD495" s="76"/>
      <c r="BE495" s="76"/>
      <c r="BF495" s="76"/>
      <c r="BG495" s="76"/>
      <c r="BH495" s="76"/>
      <c r="BI495" s="76"/>
      <c r="BJ495" s="76"/>
      <c r="BK495" s="76"/>
      <c r="BL495" s="76"/>
      <c r="BM495" s="76"/>
      <c r="BN495" s="76"/>
      <c r="BO495" s="76"/>
      <c r="BP495" s="76"/>
      <c r="BQ495" s="76"/>
      <c r="BR495" s="76"/>
      <c r="BS495" s="76"/>
      <c r="BU495" s="76"/>
      <c r="BW495" s="76"/>
      <c r="BX495" s="76"/>
      <c r="BY495" s="76"/>
      <c r="BZ495" s="76"/>
      <c r="CA495" s="76"/>
      <c r="CB495" s="76"/>
      <c r="CC495" s="76"/>
      <c r="CD495" s="76"/>
      <c r="CE495" s="76"/>
      <c r="CF495" s="76"/>
      <c r="CG495" s="76"/>
      <c r="CH495" s="76"/>
      <c r="CI495" s="76"/>
      <c r="CJ495" s="76"/>
      <c r="CK495" s="76"/>
      <c r="CL495" s="76"/>
      <c r="CM495" s="76"/>
      <c r="CN495" s="76"/>
      <c r="CO495" s="76"/>
      <c r="CP495" s="76"/>
      <c r="CQ495" s="76"/>
      <c r="CR495" s="76"/>
      <c r="CS495" s="76"/>
      <c r="CT495" s="76"/>
      <c r="CU495" s="76"/>
      <c r="CV495" s="76"/>
      <c r="CW495" s="76"/>
      <c r="CX495" s="76"/>
      <c r="CY495" s="76"/>
      <c r="CZ495" s="76"/>
      <c r="DA495" s="76"/>
      <c r="DB495" s="76"/>
      <c r="DC495" s="76"/>
      <c r="DD495" s="76"/>
      <c r="DE495" s="76"/>
      <c r="DF495" s="76"/>
      <c r="DG495" s="76"/>
      <c r="DH495" s="76"/>
      <c r="DI495" s="76"/>
      <c r="DJ495" s="76"/>
      <c r="DK495" s="76"/>
      <c r="DL495" s="76"/>
      <c r="DM495" s="76"/>
      <c r="DN495" s="76"/>
      <c r="DO495" s="77"/>
      <c r="DP495" s="77"/>
      <c r="DQ495" s="77"/>
      <c r="DR495" s="77"/>
      <c r="DS495" s="77"/>
      <c r="DT495" s="77"/>
      <c r="DU495" s="77"/>
      <c r="DV495" s="77"/>
      <c r="DW495" s="77"/>
      <c r="DX495" s="76"/>
      <c r="DY495" s="137"/>
      <c r="DZ495" s="76"/>
      <c r="EA495" s="137"/>
      <c r="EB495" s="76"/>
      <c r="EC495" s="137"/>
      <c r="ED495" s="76"/>
      <c r="EE495" s="137"/>
      <c r="EF495" s="76"/>
    </row>
    <row r="496" spans="2:136" x14ac:dyDescent="0.2">
      <c r="B496" s="76"/>
      <c r="T496" s="76"/>
      <c r="U496" s="76"/>
      <c r="V496" s="76"/>
      <c r="W496" s="76"/>
      <c r="X496" s="76"/>
      <c r="Y496" s="76"/>
      <c r="Z496" s="76"/>
      <c r="AA496" s="76"/>
      <c r="AB496" s="76"/>
      <c r="AC496" s="76"/>
      <c r="AD496" s="76"/>
      <c r="AE496" s="76"/>
      <c r="AF496" s="76"/>
      <c r="AG496" s="76"/>
      <c r="AH496" s="76"/>
      <c r="AI496" s="76"/>
      <c r="AJ496" s="76"/>
      <c r="AK496" s="76"/>
      <c r="AL496" s="76"/>
      <c r="AM496" s="76"/>
      <c r="AN496" s="76"/>
      <c r="AO496" s="76"/>
      <c r="AP496" s="76"/>
      <c r="AQ496" s="76"/>
      <c r="AR496" s="76"/>
      <c r="AS496" s="76"/>
      <c r="AT496" s="76"/>
      <c r="AU496" s="76"/>
      <c r="AV496" s="76"/>
      <c r="AW496" s="76"/>
      <c r="AX496" s="76"/>
      <c r="AY496" s="76"/>
      <c r="AZ496" s="76"/>
      <c r="BA496" s="76"/>
      <c r="BB496" s="76"/>
      <c r="BC496" s="76"/>
      <c r="BD496" s="76"/>
      <c r="BE496" s="76"/>
      <c r="BF496" s="76"/>
      <c r="BG496" s="76"/>
      <c r="BH496" s="76"/>
      <c r="BI496" s="76"/>
      <c r="BJ496" s="76"/>
      <c r="BK496" s="76"/>
      <c r="BL496" s="76"/>
      <c r="BM496" s="76"/>
      <c r="BN496" s="76"/>
      <c r="BO496" s="76"/>
      <c r="BP496" s="76"/>
      <c r="BQ496" s="76"/>
      <c r="BR496" s="76"/>
      <c r="BS496" s="76"/>
      <c r="BU496" s="76"/>
      <c r="BW496" s="76"/>
      <c r="BX496" s="76"/>
      <c r="BY496" s="76"/>
      <c r="BZ496" s="76"/>
      <c r="CA496" s="76"/>
      <c r="CB496" s="76"/>
      <c r="CC496" s="76"/>
      <c r="CD496" s="76"/>
      <c r="CE496" s="76"/>
      <c r="CF496" s="76"/>
      <c r="CG496" s="76"/>
      <c r="CH496" s="76"/>
      <c r="CI496" s="76"/>
      <c r="CJ496" s="76"/>
      <c r="CK496" s="76"/>
      <c r="CL496" s="76"/>
      <c r="CM496" s="76"/>
      <c r="CN496" s="76"/>
      <c r="CO496" s="76"/>
      <c r="CP496" s="76"/>
      <c r="CQ496" s="76"/>
      <c r="CR496" s="76"/>
      <c r="CS496" s="76"/>
      <c r="CT496" s="76"/>
      <c r="CU496" s="76"/>
      <c r="CV496" s="76"/>
      <c r="CW496" s="76"/>
      <c r="CX496" s="76"/>
      <c r="CY496" s="76"/>
      <c r="CZ496" s="76"/>
      <c r="DA496" s="76"/>
      <c r="DB496" s="76"/>
      <c r="DC496" s="76"/>
      <c r="DD496" s="76"/>
      <c r="DE496" s="76"/>
      <c r="DF496" s="76"/>
      <c r="DG496" s="76"/>
      <c r="DH496" s="76"/>
      <c r="DI496" s="76"/>
      <c r="DJ496" s="76"/>
      <c r="DK496" s="76"/>
      <c r="DL496" s="76"/>
      <c r="DM496" s="76"/>
      <c r="DN496" s="76"/>
      <c r="DO496" s="77"/>
      <c r="DP496" s="77"/>
      <c r="DQ496" s="77"/>
      <c r="DR496" s="77"/>
      <c r="DS496" s="77"/>
      <c r="DT496" s="77"/>
      <c r="DU496" s="77"/>
      <c r="DV496" s="77"/>
      <c r="DW496" s="77"/>
      <c r="DX496" s="76"/>
      <c r="DY496" s="137"/>
      <c r="DZ496" s="76"/>
      <c r="EA496" s="137"/>
      <c r="EB496" s="76"/>
      <c r="EC496" s="137"/>
      <c r="ED496" s="76"/>
      <c r="EE496" s="137"/>
      <c r="EF496" s="76"/>
    </row>
    <row r="497" spans="2:136" x14ac:dyDescent="0.2">
      <c r="B497" s="76"/>
      <c r="T497" s="76"/>
      <c r="U497" s="76"/>
      <c r="V497" s="76"/>
      <c r="W497" s="76"/>
      <c r="X497" s="76"/>
      <c r="Y497" s="76"/>
      <c r="Z497" s="76"/>
      <c r="AA497" s="76"/>
      <c r="AB497" s="76"/>
      <c r="AC497" s="76"/>
      <c r="AD497" s="76"/>
      <c r="AE497" s="76"/>
      <c r="AF497" s="76"/>
      <c r="AG497" s="76"/>
      <c r="AH497" s="76"/>
      <c r="AI497" s="76"/>
      <c r="AJ497" s="76"/>
      <c r="AK497" s="76"/>
      <c r="AL497" s="76"/>
      <c r="AM497" s="76"/>
      <c r="AN497" s="76"/>
      <c r="AO497" s="76"/>
      <c r="AP497" s="76"/>
      <c r="AQ497" s="76"/>
      <c r="AR497" s="76"/>
      <c r="AS497" s="76"/>
      <c r="AT497" s="76"/>
      <c r="AU497" s="76"/>
      <c r="AV497" s="76"/>
      <c r="AW497" s="76"/>
      <c r="AX497" s="76"/>
      <c r="AY497" s="76"/>
      <c r="AZ497" s="76"/>
      <c r="BA497" s="76"/>
      <c r="BB497" s="76"/>
      <c r="BC497" s="76"/>
      <c r="BD497" s="76"/>
      <c r="BE497" s="76"/>
      <c r="BF497" s="76"/>
      <c r="BG497" s="76"/>
      <c r="BH497" s="76"/>
      <c r="BI497" s="76"/>
      <c r="BJ497" s="76"/>
      <c r="BK497" s="76"/>
      <c r="BL497" s="76"/>
      <c r="BM497" s="76"/>
      <c r="BN497" s="76"/>
      <c r="BO497" s="76"/>
      <c r="BP497" s="76"/>
      <c r="BQ497" s="76"/>
      <c r="BR497" s="76"/>
      <c r="BS497" s="76"/>
      <c r="BU497" s="76"/>
      <c r="BW497" s="76"/>
      <c r="BX497" s="76"/>
      <c r="BY497" s="76"/>
      <c r="BZ497" s="76"/>
      <c r="CA497" s="76"/>
      <c r="CB497" s="76"/>
      <c r="CC497" s="76"/>
      <c r="CD497" s="76"/>
      <c r="CE497" s="76"/>
      <c r="CF497" s="76"/>
      <c r="CG497" s="76"/>
      <c r="CH497" s="76"/>
      <c r="CI497" s="76"/>
      <c r="CJ497" s="76"/>
      <c r="CK497" s="76"/>
      <c r="CL497" s="76"/>
      <c r="CM497" s="76"/>
      <c r="CN497" s="76"/>
      <c r="CO497" s="76"/>
      <c r="CP497" s="76"/>
      <c r="CQ497" s="76"/>
      <c r="CR497" s="76"/>
      <c r="CS497" s="76"/>
      <c r="CT497" s="76"/>
      <c r="CU497" s="76"/>
      <c r="CV497" s="76"/>
      <c r="CW497" s="76"/>
      <c r="CX497" s="76"/>
      <c r="CY497" s="76"/>
      <c r="CZ497" s="76"/>
      <c r="DA497" s="76"/>
      <c r="DB497" s="76"/>
      <c r="DC497" s="76"/>
      <c r="DD497" s="76"/>
      <c r="DE497" s="76"/>
      <c r="DF497" s="76"/>
      <c r="DG497" s="76"/>
      <c r="DH497" s="76"/>
      <c r="DI497" s="76"/>
      <c r="DJ497" s="76"/>
      <c r="DK497" s="76"/>
      <c r="DL497" s="76"/>
      <c r="DM497" s="76"/>
      <c r="DN497" s="76"/>
      <c r="DO497" s="77"/>
      <c r="DP497" s="77"/>
      <c r="DQ497" s="77"/>
      <c r="DR497" s="77"/>
      <c r="DS497" s="77"/>
      <c r="DT497" s="77"/>
      <c r="DU497" s="77"/>
      <c r="DV497" s="77"/>
      <c r="DW497" s="77"/>
      <c r="DX497" s="76"/>
      <c r="DY497" s="137"/>
      <c r="DZ497" s="76"/>
      <c r="EA497" s="137"/>
      <c r="EB497" s="76"/>
      <c r="EC497" s="137"/>
      <c r="ED497" s="76"/>
      <c r="EE497" s="137"/>
      <c r="EF497" s="76"/>
    </row>
    <row r="498" spans="2:136" x14ac:dyDescent="0.2">
      <c r="B498" s="76"/>
      <c r="T498" s="76"/>
      <c r="U498" s="76"/>
      <c r="V498" s="76"/>
      <c r="W498" s="76"/>
      <c r="X498" s="76"/>
      <c r="Y498" s="76"/>
      <c r="Z498" s="76"/>
      <c r="AA498" s="76"/>
      <c r="AB498" s="76"/>
      <c r="AC498" s="76"/>
      <c r="AD498" s="76"/>
      <c r="AE498" s="76"/>
      <c r="AF498" s="76"/>
      <c r="AG498" s="76"/>
      <c r="AH498" s="76"/>
      <c r="AI498" s="76"/>
      <c r="AJ498" s="76"/>
      <c r="AK498" s="76"/>
      <c r="AL498" s="76"/>
      <c r="AM498" s="76"/>
      <c r="AN498" s="76"/>
      <c r="AO498" s="76"/>
      <c r="AP498" s="76"/>
      <c r="AQ498" s="76"/>
      <c r="AR498" s="76"/>
      <c r="AS498" s="76"/>
      <c r="AT498" s="76"/>
      <c r="AU498" s="76"/>
      <c r="AV498" s="76"/>
      <c r="AW498" s="76"/>
      <c r="AX498" s="76"/>
      <c r="AY498" s="76"/>
      <c r="AZ498" s="76"/>
      <c r="BA498" s="76"/>
      <c r="BB498" s="76"/>
      <c r="BC498" s="76"/>
      <c r="BD498" s="76"/>
      <c r="BE498" s="76"/>
      <c r="BF498" s="76"/>
      <c r="BG498" s="76"/>
      <c r="BH498" s="76"/>
      <c r="BI498" s="76"/>
      <c r="BJ498" s="76"/>
      <c r="BK498" s="76"/>
      <c r="BL498" s="76"/>
      <c r="BM498" s="76"/>
      <c r="BN498" s="76"/>
      <c r="BO498" s="76"/>
      <c r="BP498" s="76"/>
      <c r="BQ498" s="76"/>
      <c r="BR498" s="76"/>
      <c r="BS498" s="76"/>
      <c r="BU498" s="76"/>
      <c r="BW498" s="76"/>
      <c r="BX498" s="76"/>
      <c r="BY498" s="76"/>
      <c r="BZ498" s="76"/>
      <c r="CA498" s="76"/>
      <c r="CB498" s="76"/>
      <c r="CC498" s="76"/>
      <c r="CD498" s="76"/>
      <c r="CE498" s="76"/>
      <c r="CF498" s="76"/>
      <c r="CG498" s="76"/>
      <c r="CH498" s="76"/>
      <c r="CI498" s="76"/>
      <c r="CJ498" s="76"/>
      <c r="CK498" s="76"/>
      <c r="CL498" s="76"/>
      <c r="CM498" s="76"/>
      <c r="CN498" s="76"/>
      <c r="CO498" s="76"/>
      <c r="CP498" s="76"/>
      <c r="CQ498" s="76"/>
      <c r="CR498" s="76"/>
      <c r="CS498" s="76"/>
      <c r="CT498" s="76"/>
      <c r="CU498" s="76"/>
      <c r="CV498" s="76"/>
      <c r="CW498" s="76"/>
      <c r="CX498" s="76"/>
      <c r="CY498" s="76"/>
      <c r="CZ498" s="76"/>
      <c r="DA498" s="76"/>
      <c r="DB498" s="76"/>
      <c r="DC498" s="76"/>
      <c r="DD498" s="76"/>
      <c r="DE498" s="76"/>
      <c r="DF498" s="76"/>
      <c r="DG498" s="76"/>
      <c r="DH498" s="76"/>
      <c r="DI498" s="76"/>
      <c r="DJ498" s="76"/>
      <c r="DK498" s="76"/>
      <c r="DL498" s="76"/>
      <c r="DM498" s="76"/>
      <c r="DN498" s="76"/>
      <c r="DO498" s="77"/>
      <c r="DP498" s="77"/>
      <c r="DQ498" s="77"/>
      <c r="DR498" s="77"/>
      <c r="DS498" s="77"/>
      <c r="DT498" s="77"/>
      <c r="DU498" s="77"/>
      <c r="DV498" s="77"/>
      <c r="DW498" s="77"/>
      <c r="DX498" s="76"/>
      <c r="DY498" s="137"/>
      <c r="DZ498" s="76"/>
      <c r="EA498" s="137"/>
      <c r="EB498" s="76"/>
      <c r="EC498" s="137"/>
      <c r="ED498" s="76"/>
      <c r="EE498" s="137"/>
      <c r="EF498" s="76"/>
    </row>
    <row r="499" spans="2:136" x14ac:dyDescent="0.2">
      <c r="B499" s="76"/>
      <c r="T499" s="76"/>
      <c r="U499" s="76"/>
      <c r="V499" s="76"/>
      <c r="W499" s="76"/>
      <c r="X499" s="76"/>
      <c r="Y499" s="76"/>
      <c r="Z499" s="76"/>
      <c r="AA499" s="76"/>
      <c r="AB499" s="76"/>
      <c r="AC499" s="76"/>
      <c r="AD499" s="76"/>
      <c r="AE499" s="76"/>
      <c r="AF499" s="76"/>
      <c r="AG499" s="76"/>
      <c r="AH499" s="76"/>
      <c r="AI499" s="76"/>
      <c r="AJ499" s="76"/>
      <c r="AK499" s="76"/>
      <c r="AL499" s="76"/>
      <c r="AM499" s="76"/>
      <c r="AN499" s="76"/>
      <c r="AO499" s="76"/>
      <c r="AP499" s="76"/>
      <c r="AQ499" s="76"/>
      <c r="AR499" s="76"/>
      <c r="AS499" s="76"/>
      <c r="AT499" s="76"/>
      <c r="AU499" s="76"/>
      <c r="AV499" s="76"/>
      <c r="AW499" s="76"/>
      <c r="AX499" s="76"/>
      <c r="AY499" s="76"/>
      <c r="AZ499" s="76"/>
      <c r="BA499" s="76"/>
      <c r="BB499" s="76"/>
      <c r="BC499" s="76"/>
      <c r="BD499" s="76"/>
      <c r="BE499" s="76"/>
      <c r="BF499" s="76"/>
      <c r="BG499" s="76"/>
      <c r="BH499" s="76"/>
      <c r="BI499" s="76"/>
      <c r="BJ499" s="76"/>
      <c r="BK499" s="76"/>
      <c r="BL499" s="76"/>
      <c r="BM499" s="76"/>
      <c r="BN499" s="76"/>
      <c r="BO499" s="76"/>
      <c r="BP499" s="76"/>
      <c r="BQ499" s="76"/>
      <c r="BR499" s="76"/>
      <c r="BS499" s="76"/>
      <c r="BU499" s="76"/>
      <c r="BW499" s="76"/>
      <c r="BX499" s="76"/>
      <c r="BY499" s="76"/>
      <c r="BZ499" s="76"/>
      <c r="CA499" s="76"/>
      <c r="CB499" s="76"/>
      <c r="CC499" s="76"/>
      <c r="CD499" s="76"/>
      <c r="CE499" s="76"/>
      <c r="CF499" s="76"/>
      <c r="CG499" s="76"/>
      <c r="CH499" s="76"/>
      <c r="CI499" s="76"/>
      <c r="CJ499" s="76"/>
      <c r="CK499" s="76"/>
      <c r="CL499" s="76"/>
      <c r="CM499" s="76"/>
      <c r="CN499" s="76"/>
      <c r="CO499" s="76"/>
      <c r="CP499" s="76"/>
      <c r="CQ499" s="76"/>
      <c r="CR499" s="76"/>
      <c r="CS499" s="76"/>
      <c r="CT499" s="76"/>
      <c r="CU499" s="76"/>
      <c r="CV499" s="76"/>
      <c r="CW499" s="76"/>
      <c r="CX499" s="76"/>
      <c r="CY499" s="76"/>
      <c r="CZ499" s="76"/>
      <c r="DA499" s="76"/>
      <c r="DB499" s="76"/>
      <c r="DC499" s="76"/>
      <c r="DD499" s="76"/>
      <c r="DE499" s="76"/>
      <c r="DF499" s="76"/>
      <c r="DG499" s="76"/>
      <c r="DH499" s="76"/>
      <c r="DI499" s="76"/>
      <c r="DJ499" s="76"/>
      <c r="DK499" s="76"/>
      <c r="DL499" s="76"/>
      <c r="DM499" s="76"/>
      <c r="DN499" s="76"/>
      <c r="DO499" s="77"/>
      <c r="DP499" s="77"/>
      <c r="DQ499" s="77"/>
      <c r="DR499" s="77"/>
      <c r="DS499" s="77"/>
      <c r="DT499" s="77"/>
      <c r="DU499" s="77"/>
      <c r="DV499" s="77"/>
      <c r="DW499" s="77"/>
      <c r="DX499" s="76"/>
      <c r="DY499" s="137"/>
      <c r="DZ499" s="76"/>
      <c r="EA499" s="137"/>
      <c r="EB499" s="76"/>
      <c r="EC499" s="137"/>
      <c r="ED499" s="76"/>
      <c r="EE499" s="137"/>
      <c r="EF499" s="76"/>
    </row>
    <row r="500" spans="2:136" x14ac:dyDescent="0.2">
      <c r="B500" s="76"/>
      <c r="T500" s="76"/>
      <c r="U500" s="76"/>
      <c r="V500" s="76"/>
      <c r="W500" s="76"/>
      <c r="X500" s="76"/>
      <c r="Y500" s="76"/>
      <c r="Z500" s="76"/>
      <c r="AA500" s="76"/>
      <c r="AB500" s="76"/>
      <c r="AC500" s="76"/>
      <c r="AD500" s="76"/>
      <c r="AE500" s="76"/>
      <c r="AF500" s="76"/>
      <c r="AG500" s="76"/>
      <c r="AH500" s="76"/>
      <c r="AI500" s="76"/>
      <c r="AJ500" s="76"/>
      <c r="AK500" s="76"/>
      <c r="AL500" s="76"/>
      <c r="AM500" s="76"/>
      <c r="AN500" s="76"/>
      <c r="AO500" s="76"/>
      <c r="AP500" s="76"/>
      <c r="AQ500" s="76"/>
      <c r="AR500" s="76"/>
      <c r="AS500" s="76"/>
      <c r="AT500" s="76"/>
      <c r="AU500" s="76"/>
      <c r="AV500" s="76"/>
      <c r="AW500" s="76"/>
      <c r="AX500" s="76"/>
      <c r="AY500" s="76"/>
      <c r="AZ500" s="76"/>
      <c r="BA500" s="76"/>
      <c r="BB500" s="76"/>
      <c r="BC500" s="76"/>
      <c r="BD500" s="76"/>
      <c r="BE500" s="76"/>
      <c r="BF500" s="76"/>
      <c r="BG500" s="76"/>
      <c r="BH500" s="76"/>
      <c r="BI500" s="76"/>
      <c r="BJ500" s="76"/>
      <c r="BK500" s="76"/>
      <c r="BL500" s="76"/>
      <c r="BM500" s="76"/>
      <c r="BN500" s="76"/>
      <c r="BO500" s="76"/>
      <c r="BP500" s="76"/>
      <c r="BQ500" s="76"/>
      <c r="BR500" s="76"/>
      <c r="BS500" s="76"/>
      <c r="BU500" s="76"/>
      <c r="BW500" s="76"/>
      <c r="BX500" s="76"/>
      <c r="BY500" s="76"/>
      <c r="BZ500" s="76"/>
      <c r="CA500" s="76"/>
      <c r="CB500" s="76"/>
      <c r="CC500" s="76"/>
      <c r="CD500" s="76"/>
      <c r="CE500" s="76"/>
      <c r="CF500" s="76"/>
      <c r="CG500" s="76"/>
      <c r="CH500" s="76"/>
      <c r="CI500" s="76"/>
      <c r="CJ500" s="76"/>
      <c r="CK500" s="76"/>
      <c r="CL500" s="76"/>
      <c r="CM500" s="76"/>
      <c r="CN500" s="76"/>
      <c r="CO500" s="76"/>
      <c r="CP500" s="76"/>
      <c r="CQ500" s="76"/>
      <c r="CR500" s="76"/>
      <c r="CS500" s="76"/>
      <c r="CT500" s="76"/>
      <c r="CU500" s="76"/>
      <c r="CV500" s="76"/>
      <c r="CW500" s="76"/>
      <c r="CX500" s="76"/>
      <c r="CY500" s="76"/>
      <c r="CZ500" s="76"/>
      <c r="DA500" s="76"/>
      <c r="DB500" s="76"/>
      <c r="DC500" s="76"/>
      <c r="DD500" s="76"/>
      <c r="DE500" s="76"/>
      <c r="DF500" s="76"/>
      <c r="DG500" s="76"/>
      <c r="DH500" s="76"/>
      <c r="DI500" s="76"/>
      <c r="DJ500" s="76"/>
      <c r="DK500" s="76"/>
      <c r="DL500" s="76"/>
      <c r="DM500" s="76"/>
      <c r="DN500" s="76"/>
      <c r="DO500" s="77"/>
      <c r="DP500" s="77"/>
      <c r="DQ500" s="77"/>
      <c r="DR500" s="77"/>
      <c r="DS500" s="77"/>
      <c r="DT500" s="77"/>
      <c r="DU500" s="77"/>
      <c r="DV500" s="77"/>
      <c r="DW500" s="77"/>
      <c r="DX500" s="76"/>
      <c r="DY500" s="137"/>
      <c r="DZ500" s="76"/>
      <c r="EA500" s="137"/>
      <c r="EB500" s="76"/>
      <c r="EC500" s="137"/>
      <c r="ED500" s="76"/>
      <c r="EE500" s="137"/>
      <c r="EF500" s="76"/>
    </row>
    <row r="501" spans="2:136" x14ac:dyDescent="0.2">
      <c r="B501" s="76"/>
      <c r="T501" s="76"/>
      <c r="U501" s="76"/>
      <c r="V501" s="76"/>
      <c r="W501" s="76"/>
      <c r="X501" s="76"/>
      <c r="Y501" s="76"/>
      <c r="Z501" s="76"/>
      <c r="AA501" s="76"/>
      <c r="AB501" s="76"/>
      <c r="AC501" s="76"/>
      <c r="AD501" s="76"/>
      <c r="AE501" s="76"/>
      <c r="AF501" s="76"/>
      <c r="AG501" s="76"/>
      <c r="AH501" s="76"/>
      <c r="AI501" s="76"/>
      <c r="AJ501" s="76"/>
      <c r="AK501" s="76"/>
      <c r="AL501" s="76"/>
      <c r="AM501" s="76"/>
      <c r="AN501" s="76"/>
      <c r="AO501" s="76"/>
      <c r="AP501" s="76"/>
      <c r="AQ501" s="76"/>
      <c r="AR501" s="76"/>
      <c r="AS501" s="76"/>
      <c r="AT501" s="76"/>
      <c r="AU501" s="76"/>
      <c r="AV501" s="76"/>
      <c r="AW501" s="76"/>
      <c r="AX501" s="76"/>
      <c r="AY501" s="76"/>
      <c r="AZ501" s="76"/>
      <c r="BA501" s="76"/>
      <c r="BB501" s="76"/>
      <c r="BC501" s="76"/>
      <c r="BD501" s="76"/>
      <c r="BE501" s="76"/>
      <c r="BF501" s="76"/>
      <c r="BG501" s="76"/>
      <c r="BH501" s="76"/>
      <c r="BI501" s="76"/>
      <c r="BJ501" s="76"/>
      <c r="BK501" s="76"/>
      <c r="BL501" s="76"/>
      <c r="BM501" s="76"/>
      <c r="BN501" s="76"/>
      <c r="BO501" s="76"/>
      <c r="BP501" s="76"/>
      <c r="BQ501" s="76"/>
      <c r="BR501" s="76"/>
      <c r="BS501" s="76"/>
      <c r="BU501" s="76"/>
      <c r="BW501" s="76"/>
      <c r="BX501" s="76"/>
      <c r="BY501" s="76"/>
      <c r="BZ501" s="76"/>
      <c r="CA501" s="76"/>
      <c r="CB501" s="76"/>
      <c r="CC501" s="76"/>
      <c r="CD501" s="76"/>
      <c r="CE501" s="76"/>
      <c r="CF501" s="76"/>
      <c r="CG501" s="76"/>
      <c r="CH501" s="76"/>
      <c r="CI501" s="76"/>
      <c r="CJ501" s="76"/>
      <c r="CK501" s="76"/>
      <c r="CL501" s="76"/>
      <c r="CM501" s="76"/>
      <c r="CN501" s="76"/>
      <c r="CO501" s="76"/>
      <c r="CP501" s="76"/>
      <c r="CQ501" s="76"/>
      <c r="CR501" s="76"/>
      <c r="CS501" s="76"/>
      <c r="CT501" s="76"/>
      <c r="CU501" s="76"/>
      <c r="CV501" s="76"/>
      <c r="CW501" s="76"/>
      <c r="CX501" s="76"/>
      <c r="CY501" s="76"/>
      <c r="CZ501" s="76"/>
      <c r="DA501" s="76"/>
      <c r="DB501" s="76"/>
      <c r="DC501" s="76"/>
      <c r="DD501" s="76"/>
      <c r="DE501" s="76"/>
      <c r="DF501" s="76"/>
      <c r="DG501" s="76"/>
      <c r="DH501" s="76"/>
      <c r="DI501" s="76"/>
      <c r="DJ501" s="76"/>
      <c r="DK501" s="76"/>
      <c r="DL501" s="76"/>
      <c r="DM501" s="76"/>
      <c r="DN501" s="76"/>
      <c r="DO501" s="77"/>
      <c r="DP501" s="77"/>
      <c r="DQ501" s="77"/>
      <c r="DR501" s="77"/>
      <c r="DS501" s="77"/>
      <c r="DT501" s="77"/>
      <c r="DU501" s="77"/>
      <c r="DV501" s="77"/>
      <c r="DW501" s="77"/>
      <c r="DX501" s="76"/>
      <c r="DY501" s="137"/>
      <c r="DZ501" s="76"/>
      <c r="EA501" s="137"/>
      <c r="EB501" s="76"/>
      <c r="EC501" s="137"/>
      <c r="ED501" s="76"/>
      <c r="EE501" s="137"/>
      <c r="EF501" s="76"/>
    </row>
    <row r="502" spans="2:136" x14ac:dyDescent="0.2">
      <c r="B502" s="76"/>
      <c r="T502" s="76"/>
      <c r="U502" s="76"/>
      <c r="V502" s="76"/>
      <c r="W502" s="76"/>
      <c r="X502" s="76"/>
      <c r="Y502" s="76"/>
      <c r="Z502" s="76"/>
      <c r="AA502" s="76"/>
      <c r="AB502" s="76"/>
      <c r="AC502" s="76"/>
      <c r="AD502" s="76"/>
      <c r="AE502" s="76"/>
      <c r="AF502" s="76"/>
      <c r="AG502" s="76"/>
      <c r="AH502" s="76"/>
      <c r="AI502" s="76"/>
      <c r="AJ502" s="76"/>
      <c r="AK502" s="76"/>
      <c r="AL502" s="76"/>
      <c r="AM502" s="76"/>
      <c r="AN502" s="76"/>
      <c r="AO502" s="76"/>
      <c r="AP502" s="76"/>
      <c r="AQ502" s="76"/>
      <c r="AR502" s="76"/>
      <c r="AS502" s="76"/>
      <c r="AT502" s="76"/>
      <c r="AU502" s="76"/>
      <c r="AV502" s="76"/>
      <c r="AW502" s="76"/>
      <c r="AX502" s="76"/>
      <c r="AY502" s="76"/>
      <c r="AZ502" s="76"/>
      <c r="BA502" s="76"/>
      <c r="BB502" s="76"/>
      <c r="BC502" s="76"/>
      <c r="BD502" s="76"/>
      <c r="BE502" s="76"/>
      <c r="BF502" s="76"/>
      <c r="BG502" s="76"/>
      <c r="BH502" s="76"/>
      <c r="BI502" s="76"/>
      <c r="BJ502" s="76"/>
      <c r="BK502" s="76"/>
      <c r="BL502" s="76"/>
      <c r="BM502" s="76"/>
      <c r="BN502" s="76"/>
      <c r="BO502" s="76"/>
      <c r="BP502" s="76"/>
      <c r="BQ502" s="76"/>
      <c r="BR502" s="76"/>
      <c r="BS502" s="76"/>
      <c r="BU502" s="76"/>
      <c r="BW502" s="76"/>
      <c r="BX502" s="76"/>
      <c r="BY502" s="76"/>
      <c r="BZ502" s="76"/>
      <c r="CA502" s="76"/>
      <c r="CB502" s="76"/>
      <c r="CC502" s="76"/>
      <c r="CD502" s="76"/>
      <c r="CE502" s="76"/>
      <c r="CF502" s="76"/>
      <c r="CG502" s="76"/>
      <c r="CH502" s="76"/>
      <c r="CI502" s="76"/>
      <c r="CJ502" s="76"/>
      <c r="CK502" s="76"/>
      <c r="CL502" s="76"/>
      <c r="CM502" s="76"/>
      <c r="CN502" s="76"/>
      <c r="CO502" s="76"/>
      <c r="CP502" s="76"/>
      <c r="CQ502" s="76"/>
      <c r="CR502" s="76"/>
      <c r="CS502" s="76"/>
      <c r="CT502" s="76"/>
      <c r="CU502" s="76"/>
      <c r="CV502" s="76"/>
      <c r="CW502" s="76"/>
      <c r="CX502" s="76"/>
      <c r="CY502" s="76"/>
      <c r="CZ502" s="76"/>
      <c r="DA502" s="76"/>
      <c r="DB502" s="76"/>
      <c r="DC502" s="76"/>
      <c r="DD502" s="76"/>
      <c r="DE502" s="76"/>
      <c r="DF502" s="76"/>
      <c r="DG502" s="76"/>
      <c r="DH502" s="76"/>
      <c r="DI502" s="76"/>
      <c r="DJ502" s="76"/>
      <c r="DK502" s="76"/>
      <c r="DL502" s="76"/>
      <c r="DM502" s="76"/>
      <c r="DN502" s="76"/>
      <c r="DO502" s="77"/>
      <c r="DP502" s="77"/>
      <c r="DQ502" s="77"/>
      <c r="DR502" s="77"/>
      <c r="DS502" s="77"/>
      <c r="DT502" s="77"/>
      <c r="DU502" s="77"/>
      <c r="DV502" s="77"/>
      <c r="DW502" s="77"/>
      <c r="DX502" s="76"/>
      <c r="DY502" s="137"/>
      <c r="DZ502" s="76"/>
      <c r="EA502" s="137"/>
      <c r="EB502" s="76"/>
      <c r="EC502" s="137"/>
      <c r="ED502" s="76"/>
      <c r="EE502" s="137"/>
      <c r="EF502" s="76"/>
    </row>
    <row r="503" spans="2:136" x14ac:dyDescent="0.2">
      <c r="B503" s="76"/>
      <c r="T503" s="76"/>
      <c r="U503" s="76"/>
      <c r="V503" s="76"/>
      <c r="W503" s="76"/>
      <c r="X503" s="76"/>
      <c r="Y503" s="76"/>
      <c r="Z503" s="76"/>
      <c r="AA503" s="76"/>
      <c r="AB503" s="76"/>
      <c r="AC503" s="76"/>
      <c r="AD503" s="76"/>
      <c r="AE503" s="76"/>
      <c r="AF503" s="76"/>
      <c r="AG503" s="76"/>
      <c r="AH503" s="76"/>
      <c r="AI503" s="76"/>
      <c r="AJ503" s="76"/>
      <c r="AK503" s="76"/>
      <c r="AL503" s="76"/>
      <c r="AM503" s="76"/>
      <c r="AN503" s="76"/>
      <c r="AO503" s="76"/>
      <c r="AP503" s="76"/>
      <c r="AQ503" s="76"/>
      <c r="AR503" s="76"/>
      <c r="AS503" s="76"/>
      <c r="AT503" s="76"/>
      <c r="AU503" s="76"/>
      <c r="AV503" s="76"/>
      <c r="AW503" s="76"/>
      <c r="AX503" s="76"/>
      <c r="AY503" s="76"/>
      <c r="AZ503" s="76"/>
      <c r="BA503" s="76"/>
      <c r="BB503" s="76"/>
      <c r="BC503" s="76"/>
      <c r="BD503" s="76"/>
      <c r="BE503" s="76"/>
      <c r="BF503" s="76"/>
      <c r="BG503" s="76"/>
      <c r="BH503" s="76"/>
      <c r="BI503" s="76"/>
      <c r="BJ503" s="76"/>
      <c r="BK503" s="76"/>
      <c r="BL503" s="76"/>
      <c r="BM503" s="76"/>
      <c r="BN503" s="76"/>
      <c r="BO503" s="76"/>
      <c r="BP503" s="76"/>
      <c r="BQ503" s="76"/>
      <c r="BR503" s="76"/>
      <c r="BS503" s="76"/>
      <c r="BU503" s="76"/>
      <c r="BW503" s="76"/>
      <c r="BX503" s="76"/>
      <c r="BY503" s="76"/>
      <c r="BZ503" s="76"/>
      <c r="CA503" s="76"/>
      <c r="CB503" s="76"/>
      <c r="CC503" s="76"/>
      <c r="CD503" s="76"/>
      <c r="CE503" s="76"/>
      <c r="CF503" s="76"/>
      <c r="CG503" s="76"/>
      <c r="CH503" s="76"/>
      <c r="CI503" s="76"/>
      <c r="CJ503" s="76"/>
      <c r="CK503" s="76"/>
      <c r="CL503" s="76"/>
      <c r="CM503" s="76"/>
      <c r="CN503" s="76"/>
      <c r="CO503" s="76"/>
      <c r="CP503" s="76"/>
      <c r="CQ503" s="76"/>
      <c r="CR503" s="76"/>
      <c r="CS503" s="76"/>
      <c r="CT503" s="76"/>
      <c r="CU503" s="76"/>
      <c r="CV503" s="76"/>
      <c r="CW503" s="76"/>
      <c r="CX503" s="76"/>
      <c r="CY503" s="76"/>
      <c r="CZ503" s="76"/>
      <c r="DA503" s="76"/>
      <c r="DB503" s="76"/>
      <c r="DC503" s="76"/>
      <c r="DD503" s="76"/>
      <c r="DE503" s="76"/>
      <c r="DF503" s="76"/>
      <c r="DG503" s="76"/>
      <c r="DH503" s="76"/>
      <c r="DI503" s="76"/>
      <c r="DJ503" s="76"/>
      <c r="DK503" s="76"/>
      <c r="DL503" s="76"/>
      <c r="DM503" s="76"/>
      <c r="DN503" s="76"/>
      <c r="DO503" s="77"/>
      <c r="DP503" s="77"/>
      <c r="DQ503" s="77"/>
      <c r="DR503" s="77"/>
      <c r="DS503" s="77"/>
      <c r="DT503" s="77"/>
      <c r="DU503" s="77"/>
      <c r="DV503" s="77"/>
      <c r="DW503" s="77"/>
      <c r="DX503" s="76"/>
      <c r="DY503" s="137"/>
      <c r="DZ503" s="76"/>
      <c r="EA503" s="137"/>
      <c r="EB503" s="76"/>
      <c r="EC503" s="137"/>
      <c r="ED503" s="76"/>
      <c r="EE503" s="137"/>
      <c r="EF503" s="76"/>
    </row>
    <row r="504" spans="2:136" x14ac:dyDescent="0.2">
      <c r="B504" s="76"/>
      <c r="T504" s="76"/>
      <c r="U504" s="76"/>
      <c r="V504" s="76"/>
      <c r="W504" s="76"/>
      <c r="X504" s="76"/>
      <c r="Y504" s="76"/>
      <c r="Z504" s="76"/>
      <c r="AA504" s="76"/>
      <c r="AB504" s="76"/>
      <c r="AC504" s="76"/>
      <c r="AD504" s="76"/>
      <c r="AE504" s="76"/>
      <c r="AF504" s="76"/>
      <c r="AG504" s="76"/>
      <c r="AH504" s="76"/>
      <c r="AI504" s="76"/>
      <c r="AJ504" s="76"/>
      <c r="AK504" s="76"/>
      <c r="AL504" s="76"/>
      <c r="AM504" s="76"/>
      <c r="AN504" s="76"/>
      <c r="AO504" s="76"/>
      <c r="AP504" s="76"/>
      <c r="AQ504" s="76"/>
      <c r="AR504" s="76"/>
      <c r="AS504" s="76"/>
      <c r="AT504" s="76"/>
      <c r="AU504" s="76"/>
      <c r="AV504" s="76"/>
      <c r="AW504" s="76"/>
      <c r="AX504" s="76"/>
      <c r="AY504" s="76"/>
      <c r="AZ504" s="76"/>
      <c r="BA504" s="76"/>
      <c r="BB504" s="76"/>
      <c r="BC504" s="76"/>
      <c r="BD504" s="76"/>
      <c r="BE504" s="76"/>
      <c r="BF504" s="76"/>
      <c r="BG504" s="76"/>
      <c r="BH504" s="76"/>
      <c r="BI504" s="76"/>
      <c r="BJ504" s="76"/>
      <c r="BK504" s="76"/>
      <c r="BL504" s="76"/>
      <c r="BM504" s="76"/>
      <c r="BN504" s="76"/>
      <c r="BO504" s="76"/>
      <c r="BP504" s="76"/>
      <c r="BQ504" s="76"/>
      <c r="BR504" s="76"/>
      <c r="BS504" s="76"/>
      <c r="BU504" s="76"/>
      <c r="BW504" s="76"/>
      <c r="BX504" s="76"/>
      <c r="BY504" s="76"/>
      <c r="BZ504" s="76"/>
      <c r="CA504" s="76"/>
      <c r="CB504" s="76"/>
      <c r="CC504" s="76"/>
      <c r="CD504" s="76"/>
      <c r="CE504" s="76"/>
      <c r="CF504" s="76"/>
      <c r="CG504" s="76"/>
      <c r="CH504" s="76"/>
      <c r="CI504" s="76"/>
      <c r="CJ504" s="76"/>
      <c r="CK504" s="76"/>
      <c r="CL504" s="76"/>
      <c r="CM504" s="76"/>
      <c r="CN504" s="76"/>
      <c r="CO504" s="76"/>
      <c r="CP504" s="76"/>
      <c r="CQ504" s="76"/>
      <c r="CR504" s="76"/>
      <c r="CS504" s="76"/>
      <c r="CT504" s="76"/>
      <c r="CU504" s="76"/>
      <c r="CV504" s="76"/>
      <c r="CW504" s="76"/>
      <c r="CX504" s="76"/>
      <c r="CY504" s="76"/>
      <c r="CZ504" s="76"/>
      <c r="DA504" s="76"/>
      <c r="DB504" s="76"/>
      <c r="DC504" s="76"/>
      <c r="DD504" s="76"/>
      <c r="DE504" s="76"/>
      <c r="DF504" s="76"/>
      <c r="DG504" s="76"/>
      <c r="DH504" s="76"/>
      <c r="DI504" s="76"/>
      <c r="DJ504" s="76"/>
      <c r="DK504" s="76"/>
      <c r="DL504" s="76"/>
      <c r="DM504" s="76"/>
      <c r="DN504" s="76"/>
      <c r="DO504" s="77"/>
      <c r="DP504" s="77"/>
      <c r="DQ504" s="77"/>
      <c r="DR504" s="77"/>
      <c r="DS504" s="77"/>
      <c r="DT504" s="77"/>
      <c r="DU504" s="77"/>
      <c r="DV504" s="77"/>
      <c r="DW504" s="77"/>
      <c r="DX504" s="76"/>
      <c r="DY504" s="137"/>
      <c r="DZ504" s="76"/>
      <c r="EA504" s="137"/>
      <c r="EB504" s="76"/>
      <c r="EC504" s="137"/>
      <c r="ED504" s="76"/>
      <c r="EE504" s="137"/>
      <c r="EF504" s="76"/>
    </row>
    <row r="505" spans="2:136" x14ac:dyDescent="0.2">
      <c r="B505" s="76"/>
      <c r="T505" s="76"/>
      <c r="U505" s="76"/>
      <c r="V505" s="76"/>
      <c r="W505" s="76"/>
      <c r="X505" s="76"/>
      <c r="Y505" s="76"/>
      <c r="Z505" s="76"/>
      <c r="AA505" s="76"/>
      <c r="AB505" s="76"/>
      <c r="AC505" s="76"/>
      <c r="AD505" s="76"/>
      <c r="AE505" s="76"/>
      <c r="AF505" s="76"/>
      <c r="AG505" s="76"/>
      <c r="AH505" s="76"/>
      <c r="AI505" s="76"/>
      <c r="AJ505" s="76"/>
      <c r="AK505" s="76"/>
      <c r="AL505" s="76"/>
      <c r="AM505" s="76"/>
      <c r="AN505" s="76"/>
      <c r="AO505" s="76"/>
      <c r="AP505" s="76"/>
      <c r="AQ505" s="76"/>
      <c r="AR505" s="76"/>
      <c r="AS505" s="76"/>
      <c r="AT505" s="76"/>
      <c r="AU505" s="76"/>
      <c r="AV505" s="76"/>
      <c r="AW505" s="76"/>
      <c r="AX505" s="76"/>
      <c r="AY505" s="76"/>
      <c r="AZ505" s="76"/>
      <c r="BA505" s="76"/>
      <c r="BB505" s="76"/>
      <c r="BC505" s="76"/>
      <c r="BD505" s="76"/>
      <c r="BE505" s="76"/>
      <c r="BF505" s="76"/>
      <c r="BG505" s="76"/>
      <c r="BH505" s="76"/>
      <c r="BI505" s="76"/>
      <c r="BJ505" s="76"/>
      <c r="BK505" s="76"/>
      <c r="BL505" s="76"/>
      <c r="BM505" s="76"/>
      <c r="BN505" s="76"/>
      <c r="BO505" s="76"/>
      <c r="BP505" s="76"/>
      <c r="BQ505" s="76"/>
      <c r="BR505" s="76"/>
      <c r="BS505" s="76"/>
      <c r="BU505" s="76"/>
      <c r="BW505" s="76"/>
      <c r="BX505" s="76"/>
      <c r="BY505" s="76"/>
      <c r="BZ505" s="76"/>
      <c r="CA505" s="76"/>
      <c r="CB505" s="76"/>
      <c r="CC505" s="76"/>
      <c r="CD505" s="76"/>
      <c r="CE505" s="76"/>
      <c r="CF505" s="76"/>
      <c r="CG505" s="76"/>
      <c r="CH505" s="76"/>
      <c r="CI505" s="76"/>
      <c r="CJ505" s="76"/>
      <c r="CK505" s="76"/>
      <c r="CL505" s="76"/>
      <c r="CM505" s="76"/>
      <c r="CN505" s="76"/>
      <c r="CO505" s="76"/>
      <c r="CP505" s="76"/>
      <c r="CQ505" s="76"/>
      <c r="CR505" s="76"/>
      <c r="CS505" s="76"/>
      <c r="CT505" s="76"/>
      <c r="CU505" s="76"/>
      <c r="CV505" s="76"/>
      <c r="CW505" s="76"/>
      <c r="CX505" s="76"/>
      <c r="CY505" s="76"/>
      <c r="CZ505" s="76"/>
      <c r="DA505" s="76"/>
      <c r="DB505" s="76"/>
      <c r="DC505" s="76"/>
      <c r="DD505" s="76"/>
      <c r="DE505" s="76"/>
      <c r="DF505" s="76"/>
      <c r="DG505" s="76"/>
      <c r="DH505" s="76"/>
      <c r="DI505" s="76"/>
      <c r="DJ505" s="76"/>
      <c r="DK505" s="76"/>
      <c r="DL505" s="76"/>
      <c r="DM505" s="76"/>
      <c r="DN505" s="76"/>
      <c r="DO505" s="77"/>
      <c r="DP505" s="77"/>
      <c r="DQ505" s="77"/>
      <c r="DR505" s="77"/>
      <c r="DS505" s="77"/>
      <c r="DT505" s="77"/>
      <c r="DU505" s="77"/>
      <c r="DV505" s="77"/>
      <c r="DW505" s="77"/>
      <c r="DX505" s="76"/>
      <c r="DY505" s="137"/>
      <c r="DZ505" s="76"/>
      <c r="EA505" s="137"/>
      <c r="EB505" s="76"/>
      <c r="EC505" s="137"/>
      <c r="ED505" s="76"/>
      <c r="EE505" s="137"/>
      <c r="EF505" s="76"/>
    </row>
    <row r="506" spans="2:136" x14ac:dyDescent="0.2">
      <c r="B506" s="76"/>
      <c r="T506" s="76"/>
      <c r="U506" s="76"/>
      <c r="V506" s="76"/>
      <c r="W506" s="76"/>
      <c r="X506" s="76"/>
      <c r="Y506" s="76"/>
      <c r="Z506" s="76"/>
      <c r="AA506" s="76"/>
      <c r="AB506" s="76"/>
      <c r="AC506" s="76"/>
      <c r="AD506" s="76"/>
      <c r="AE506" s="76"/>
      <c r="AF506" s="76"/>
      <c r="AG506" s="76"/>
      <c r="AH506" s="76"/>
      <c r="AI506" s="76"/>
      <c r="AJ506" s="76"/>
      <c r="AK506" s="76"/>
      <c r="AL506" s="76"/>
      <c r="AM506" s="76"/>
      <c r="AN506" s="76"/>
      <c r="AO506" s="76"/>
      <c r="AP506" s="76"/>
      <c r="AQ506" s="76"/>
      <c r="AR506" s="76"/>
      <c r="AS506" s="76"/>
      <c r="AT506" s="76"/>
      <c r="AU506" s="76"/>
      <c r="AV506" s="76"/>
      <c r="AW506" s="76"/>
      <c r="AX506" s="76"/>
      <c r="AY506" s="76"/>
      <c r="AZ506" s="76"/>
      <c r="BA506" s="76"/>
      <c r="BB506" s="76"/>
      <c r="BC506" s="76"/>
      <c r="BD506" s="76"/>
      <c r="BE506" s="76"/>
      <c r="BF506" s="76"/>
      <c r="BG506" s="76"/>
      <c r="BH506" s="76"/>
      <c r="BI506" s="76"/>
      <c r="BJ506" s="76"/>
      <c r="BK506" s="76"/>
      <c r="BL506" s="76"/>
      <c r="BM506" s="76"/>
      <c r="BN506" s="76"/>
      <c r="BO506" s="76"/>
      <c r="BP506" s="76"/>
      <c r="BQ506" s="76"/>
      <c r="BR506" s="76"/>
      <c r="BS506" s="76"/>
      <c r="BU506" s="76"/>
      <c r="BW506" s="76"/>
      <c r="BX506" s="76"/>
      <c r="BY506" s="76"/>
      <c r="BZ506" s="76"/>
      <c r="CA506" s="76"/>
      <c r="CB506" s="76"/>
      <c r="CC506" s="76"/>
      <c r="CD506" s="76"/>
      <c r="CE506" s="76"/>
      <c r="CF506" s="76"/>
      <c r="CG506" s="76"/>
      <c r="CH506" s="76"/>
      <c r="CI506" s="76"/>
      <c r="CJ506" s="76"/>
      <c r="CK506" s="76"/>
      <c r="CL506" s="76"/>
      <c r="CM506" s="76"/>
      <c r="CN506" s="76"/>
      <c r="CO506" s="76"/>
      <c r="CP506" s="76"/>
      <c r="CQ506" s="76"/>
      <c r="CR506" s="76"/>
      <c r="CS506" s="76"/>
      <c r="CT506" s="76"/>
      <c r="CU506" s="76"/>
      <c r="CV506" s="76"/>
      <c r="CW506" s="76"/>
      <c r="CX506" s="76"/>
      <c r="CY506" s="76"/>
      <c r="CZ506" s="76"/>
      <c r="DA506" s="76"/>
      <c r="DB506" s="76"/>
      <c r="DC506" s="76"/>
      <c r="DD506" s="76"/>
      <c r="DE506" s="76"/>
      <c r="DF506" s="76"/>
      <c r="DG506" s="76"/>
      <c r="DH506" s="76"/>
      <c r="DI506" s="76"/>
      <c r="DJ506" s="76"/>
      <c r="DK506" s="76"/>
      <c r="DL506" s="76"/>
      <c r="DM506" s="76"/>
      <c r="DN506" s="76"/>
      <c r="DO506" s="77"/>
      <c r="DP506" s="77"/>
      <c r="DQ506" s="77"/>
      <c r="DR506" s="77"/>
      <c r="DS506" s="77"/>
      <c r="DT506" s="77"/>
      <c r="DU506" s="77"/>
      <c r="DV506" s="77"/>
      <c r="DW506" s="77"/>
      <c r="DX506" s="76"/>
      <c r="DY506" s="137"/>
      <c r="DZ506" s="76"/>
      <c r="EA506" s="137"/>
      <c r="EB506" s="76"/>
      <c r="EC506" s="137"/>
      <c r="ED506" s="76"/>
      <c r="EE506" s="137"/>
      <c r="EF506" s="76"/>
    </row>
    <row r="507" spans="2:136" x14ac:dyDescent="0.2">
      <c r="B507" s="76"/>
      <c r="T507" s="76"/>
      <c r="U507" s="76"/>
      <c r="V507" s="76"/>
      <c r="W507" s="76"/>
      <c r="X507" s="76"/>
      <c r="Y507" s="76"/>
      <c r="Z507" s="76"/>
      <c r="AA507" s="76"/>
      <c r="AB507" s="76"/>
      <c r="AC507" s="76"/>
      <c r="AD507" s="76"/>
      <c r="AE507" s="76"/>
      <c r="AF507" s="76"/>
      <c r="AG507" s="76"/>
      <c r="AH507" s="76"/>
      <c r="AI507" s="76"/>
      <c r="AJ507" s="76"/>
      <c r="AK507" s="76"/>
      <c r="AL507" s="76"/>
      <c r="AM507" s="76"/>
      <c r="AN507" s="76"/>
      <c r="AO507" s="76"/>
      <c r="AP507" s="76"/>
      <c r="AQ507" s="76"/>
      <c r="AR507" s="76"/>
      <c r="AS507" s="76"/>
      <c r="AT507" s="76"/>
      <c r="AU507" s="76"/>
      <c r="AV507" s="76"/>
      <c r="AW507" s="76"/>
      <c r="AX507" s="76"/>
      <c r="AY507" s="76"/>
      <c r="AZ507" s="76"/>
      <c r="BA507" s="76"/>
      <c r="BB507" s="76"/>
      <c r="BC507" s="76"/>
      <c r="BD507" s="76"/>
      <c r="BE507" s="76"/>
      <c r="BF507" s="76"/>
      <c r="BG507" s="76"/>
      <c r="BH507" s="76"/>
      <c r="BI507" s="76"/>
      <c r="BJ507" s="76"/>
      <c r="BK507" s="76"/>
      <c r="BL507" s="76"/>
      <c r="BM507" s="76"/>
      <c r="BN507" s="76"/>
      <c r="BO507" s="76"/>
      <c r="BP507" s="76"/>
      <c r="BQ507" s="76"/>
      <c r="BR507" s="76"/>
      <c r="BS507" s="76"/>
      <c r="BU507" s="76"/>
      <c r="BW507" s="76"/>
      <c r="BX507" s="76"/>
      <c r="BY507" s="76"/>
      <c r="BZ507" s="76"/>
      <c r="CA507" s="76"/>
      <c r="CB507" s="76"/>
      <c r="CC507" s="76"/>
      <c r="CD507" s="76"/>
      <c r="CE507" s="76"/>
      <c r="CF507" s="76"/>
      <c r="CG507" s="76"/>
      <c r="CH507" s="76"/>
      <c r="CI507" s="76"/>
      <c r="CJ507" s="76"/>
      <c r="CK507" s="76"/>
      <c r="CL507" s="76"/>
      <c r="CM507" s="76"/>
      <c r="CN507" s="76"/>
      <c r="CO507" s="76"/>
      <c r="CP507" s="76"/>
      <c r="CQ507" s="76"/>
      <c r="CR507" s="76"/>
      <c r="CS507" s="76"/>
      <c r="CT507" s="76"/>
      <c r="CU507" s="76"/>
      <c r="CV507" s="76"/>
      <c r="CW507" s="76"/>
      <c r="CX507" s="76"/>
      <c r="CY507" s="76"/>
      <c r="CZ507" s="76"/>
      <c r="DA507" s="76"/>
      <c r="DB507" s="76"/>
      <c r="DC507" s="76"/>
      <c r="DD507" s="76"/>
      <c r="DE507" s="76"/>
      <c r="DF507" s="76"/>
      <c r="DG507" s="76"/>
      <c r="DH507" s="76"/>
      <c r="DI507" s="76"/>
      <c r="DJ507" s="76"/>
      <c r="DK507" s="76"/>
      <c r="DL507" s="76"/>
      <c r="DM507" s="76"/>
      <c r="DN507" s="76"/>
      <c r="DO507" s="77"/>
      <c r="DP507" s="77"/>
      <c r="DQ507" s="77"/>
      <c r="DR507" s="77"/>
      <c r="DS507" s="77"/>
      <c r="DT507" s="77"/>
      <c r="DU507" s="77"/>
      <c r="DV507" s="77"/>
      <c r="DW507" s="77"/>
      <c r="DX507" s="76"/>
      <c r="DY507" s="137"/>
      <c r="DZ507" s="76"/>
      <c r="EA507" s="137"/>
      <c r="EB507" s="76"/>
      <c r="EC507" s="137"/>
      <c r="ED507" s="76"/>
      <c r="EE507" s="137"/>
      <c r="EF507" s="76"/>
    </row>
    <row r="508" spans="2:136" x14ac:dyDescent="0.2">
      <c r="B508" s="76"/>
      <c r="T508" s="76"/>
      <c r="U508" s="76"/>
      <c r="V508" s="76"/>
      <c r="W508" s="76"/>
      <c r="X508" s="76"/>
      <c r="Y508" s="76"/>
      <c r="Z508" s="76"/>
      <c r="AA508" s="76"/>
      <c r="AB508" s="76"/>
      <c r="AC508" s="76"/>
      <c r="AD508" s="76"/>
      <c r="AE508" s="76"/>
      <c r="AF508" s="76"/>
      <c r="AG508" s="76"/>
      <c r="AH508" s="76"/>
      <c r="AI508" s="76"/>
      <c r="AJ508" s="76"/>
      <c r="AK508" s="76"/>
      <c r="AL508" s="76"/>
      <c r="AM508" s="76"/>
      <c r="AN508" s="76"/>
      <c r="AO508" s="76"/>
      <c r="AP508" s="76"/>
      <c r="AQ508" s="76"/>
      <c r="AR508" s="76"/>
      <c r="AS508" s="76"/>
      <c r="AT508" s="76"/>
      <c r="AU508" s="76"/>
      <c r="AV508" s="76"/>
      <c r="AW508" s="76"/>
      <c r="AX508" s="76"/>
      <c r="AY508" s="76"/>
      <c r="AZ508" s="76"/>
      <c r="BA508" s="76"/>
      <c r="BB508" s="76"/>
      <c r="BC508" s="76"/>
      <c r="BD508" s="76"/>
      <c r="BE508" s="76"/>
      <c r="BF508" s="76"/>
      <c r="BG508" s="76"/>
      <c r="BH508" s="76"/>
      <c r="BI508" s="76"/>
      <c r="BJ508" s="76"/>
      <c r="BK508" s="76"/>
      <c r="BL508" s="76"/>
      <c r="BM508" s="76"/>
      <c r="BN508" s="76"/>
      <c r="BO508" s="76"/>
      <c r="BP508" s="76"/>
      <c r="BQ508" s="76"/>
      <c r="BR508" s="76"/>
      <c r="BS508" s="76"/>
      <c r="BU508" s="76"/>
      <c r="BW508" s="76"/>
      <c r="BX508" s="76"/>
      <c r="BY508" s="76"/>
      <c r="BZ508" s="76"/>
      <c r="CA508" s="76"/>
      <c r="CB508" s="76"/>
      <c r="CC508" s="76"/>
      <c r="CD508" s="76"/>
      <c r="CE508" s="76"/>
      <c r="CF508" s="76"/>
      <c r="CG508" s="76"/>
      <c r="CH508" s="76"/>
      <c r="CI508" s="76"/>
      <c r="CJ508" s="76"/>
      <c r="CK508" s="76"/>
      <c r="CL508" s="76"/>
      <c r="CM508" s="76"/>
      <c r="CN508" s="76"/>
      <c r="CO508" s="76"/>
      <c r="CP508" s="76"/>
      <c r="CQ508" s="76"/>
      <c r="CR508" s="76"/>
      <c r="CS508" s="76"/>
      <c r="CT508" s="76"/>
      <c r="CU508" s="76"/>
      <c r="CV508" s="76"/>
      <c r="CW508" s="76"/>
      <c r="CX508" s="76"/>
      <c r="CY508" s="76"/>
      <c r="CZ508" s="76"/>
      <c r="DA508" s="76"/>
      <c r="DB508" s="76"/>
      <c r="DC508" s="76"/>
      <c r="DD508" s="76"/>
      <c r="DE508" s="76"/>
      <c r="DF508" s="76"/>
      <c r="DG508" s="76"/>
      <c r="DH508" s="76"/>
      <c r="DI508" s="76"/>
      <c r="DJ508" s="76"/>
      <c r="DK508" s="76"/>
      <c r="DL508" s="76"/>
      <c r="DM508" s="76"/>
      <c r="DN508" s="76"/>
      <c r="DO508" s="77"/>
      <c r="DP508" s="77"/>
      <c r="DQ508" s="77"/>
      <c r="DR508" s="77"/>
      <c r="DS508" s="77"/>
      <c r="DT508" s="77"/>
      <c r="DU508" s="77"/>
      <c r="DV508" s="77"/>
      <c r="DW508" s="77"/>
      <c r="DX508" s="76"/>
      <c r="DY508" s="137"/>
      <c r="DZ508" s="76"/>
      <c r="EA508" s="137"/>
      <c r="EB508" s="76"/>
      <c r="EC508" s="137"/>
      <c r="ED508" s="76"/>
      <c r="EE508" s="137"/>
      <c r="EF508" s="76"/>
    </row>
    <row r="509" spans="2:136" x14ac:dyDescent="0.2">
      <c r="B509" s="76"/>
      <c r="T509" s="76"/>
      <c r="U509" s="76"/>
      <c r="V509" s="76"/>
      <c r="W509" s="76"/>
      <c r="X509" s="76"/>
      <c r="Y509" s="76"/>
      <c r="Z509" s="76"/>
      <c r="AA509" s="76"/>
      <c r="AB509" s="76"/>
      <c r="AC509" s="76"/>
      <c r="AD509" s="76"/>
      <c r="AE509" s="76"/>
      <c r="AF509" s="76"/>
      <c r="AG509" s="76"/>
      <c r="AH509" s="76"/>
      <c r="AI509" s="76"/>
      <c r="AJ509" s="76"/>
      <c r="AK509" s="76"/>
      <c r="AL509" s="76"/>
      <c r="AM509" s="76"/>
      <c r="AN509" s="76"/>
      <c r="AO509" s="76"/>
      <c r="AP509" s="76"/>
      <c r="AQ509" s="76"/>
      <c r="AR509" s="76"/>
      <c r="AS509" s="76"/>
      <c r="AT509" s="76"/>
      <c r="AU509" s="76"/>
      <c r="AV509" s="76"/>
      <c r="AW509" s="76"/>
      <c r="AX509" s="76"/>
      <c r="AY509" s="76"/>
      <c r="AZ509" s="76"/>
      <c r="BA509" s="76"/>
      <c r="BB509" s="76"/>
      <c r="BC509" s="76"/>
      <c r="BD509" s="76"/>
      <c r="BE509" s="76"/>
      <c r="BF509" s="76"/>
      <c r="BG509" s="76"/>
      <c r="BH509" s="76"/>
      <c r="BI509" s="76"/>
      <c r="BJ509" s="76"/>
      <c r="BK509" s="76"/>
      <c r="BL509" s="76"/>
      <c r="BM509" s="76"/>
      <c r="BN509" s="76"/>
      <c r="BO509" s="76"/>
      <c r="BP509" s="76"/>
      <c r="BQ509" s="76"/>
      <c r="BR509" s="76"/>
      <c r="BS509" s="76"/>
      <c r="BU509" s="76"/>
      <c r="BW509" s="76"/>
      <c r="BX509" s="76"/>
      <c r="BY509" s="76"/>
      <c r="BZ509" s="76"/>
      <c r="CA509" s="76"/>
      <c r="CB509" s="76"/>
      <c r="CC509" s="76"/>
      <c r="CD509" s="76"/>
      <c r="CE509" s="76"/>
      <c r="CF509" s="76"/>
      <c r="CG509" s="76"/>
      <c r="CH509" s="76"/>
      <c r="CI509" s="76"/>
      <c r="CJ509" s="76"/>
      <c r="CK509" s="76"/>
      <c r="CL509" s="76"/>
      <c r="CM509" s="76"/>
      <c r="CN509" s="76"/>
      <c r="CO509" s="76"/>
      <c r="CP509" s="76"/>
      <c r="CQ509" s="76"/>
      <c r="CR509" s="76"/>
      <c r="CS509" s="76"/>
      <c r="CT509" s="76"/>
      <c r="CU509" s="76"/>
      <c r="CV509" s="76"/>
      <c r="CW509" s="76"/>
      <c r="CX509" s="76"/>
      <c r="CY509" s="76"/>
      <c r="CZ509" s="76"/>
      <c r="DA509" s="76"/>
      <c r="DB509" s="76"/>
      <c r="DC509" s="76"/>
      <c r="DD509" s="76"/>
      <c r="DE509" s="76"/>
      <c r="DF509" s="76"/>
      <c r="DG509" s="76"/>
      <c r="DH509" s="76"/>
      <c r="DI509" s="76"/>
      <c r="DJ509" s="76"/>
      <c r="DK509" s="76"/>
      <c r="DL509" s="76"/>
      <c r="DM509" s="76"/>
      <c r="DN509" s="76"/>
      <c r="DO509" s="77"/>
      <c r="DP509" s="77"/>
      <c r="DQ509" s="77"/>
      <c r="DR509" s="77"/>
      <c r="DS509" s="77"/>
      <c r="DT509" s="77"/>
      <c r="DU509" s="77"/>
      <c r="DV509" s="77"/>
      <c r="DW509" s="77"/>
      <c r="DX509" s="76"/>
      <c r="DY509" s="137"/>
      <c r="DZ509" s="76"/>
      <c r="EA509" s="137"/>
      <c r="EB509" s="76"/>
      <c r="EC509" s="137"/>
      <c r="ED509" s="76"/>
      <c r="EE509" s="137"/>
      <c r="EF509" s="76"/>
    </row>
    <row r="510" spans="2:136" x14ac:dyDescent="0.2">
      <c r="B510" s="76"/>
      <c r="T510" s="76"/>
      <c r="U510" s="76"/>
      <c r="V510" s="76"/>
      <c r="W510" s="76"/>
      <c r="X510" s="76"/>
      <c r="Y510" s="76"/>
      <c r="Z510" s="76"/>
      <c r="AA510" s="76"/>
      <c r="AB510" s="76"/>
      <c r="AC510" s="76"/>
      <c r="AD510" s="76"/>
      <c r="AE510" s="76"/>
      <c r="AF510" s="76"/>
      <c r="AG510" s="76"/>
      <c r="AH510" s="76"/>
      <c r="AI510" s="76"/>
      <c r="AJ510" s="76"/>
      <c r="AK510" s="76"/>
      <c r="AL510" s="76"/>
      <c r="AM510" s="76"/>
      <c r="AN510" s="76"/>
      <c r="AO510" s="76"/>
      <c r="AP510" s="76"/>
      <c r="AQ510" s="76"/>
      <c r="AR510" s="76"/>
      <c r="AS510" s="76"/>
      <c r="AT510" s="76"/>
      <c r="AU510" s="76"/>
      <c r="AV510" s="76"/>
      <c r="AW510" s="76"/>
      <c r="AX510" s="76"/>
      <c r="AY510" s="76"/>
      <c r="AZ510" s="76"/>
      <c r="BA510" s="76"/>
      <c r="BB510" s="76"/>
      <c r="BC510" s="76"/>
      <c r="BD510" s="76"/>
      <c r="BE510" s="76"/>
      <c r="BF510" s="76"/>
      <c r="BG510" s="76"/>
      <c r="BH510" s="76"/>
      <c r="BI510" s="76"/>
      <c r="BJ510" s="76"/>
      <c r="BK510" s="76"/>
      <c r="BL510" s="76"/>
      <c r="BM510" s="76"/>
      <c r="BN510" s="76"/>
      <c r="BO510" s="76"/>
      <c r="BP510" s="76"/>
      <c r="BQ510" s="76"/>
      <c r="BR510" s="76"/>
      <c r="BS510" s="76"/>
      <c r="BU510" s="76"/>
      <c r="BW510" s="76"/>
      <c r="BX510" s="76"/>
      <c r="BY510" s="76"/>
      <c r="BZ510" s="76"/>
      <c r="CA510" s="76"/>
      <c r="CB510" s="76"/>
      <c r="CC510" s="76"/>
      <c r="CD510" s="76"/>
      <c r="CE510" s="76"/>
      <c r="CF510" s="76"/>
      <c r="CG510" s="76"/>
      <c r="CH510" s="76"/>
      <c r="CI510" s="76"/>
      <c r="CJ510" s="76"/>
      <c r="CK510" s="76"/>
      <c r="CL510" s="76"/>
      <c r="CM510" s="76"/>
      <c r="CN510" s="76"/>
      <c r="CO510" s="76"/>
      <c r="CP510" s="76"/>
      <c r="CQ510" s="76"/>
      <c r="CR510" s="76"/>
      <c r="CS510" s="76"/>
      <c r="CT510" s="76"/>
      <c r="CU510" s="76"/>
      <c r="CV510" s="76"/>
      <c r="CW510" s="76"/>
      <c r="CX510" s="76"/>
      <c r="CY510" s="76"/>
      <c r="CZ510" s="76"/>
      <c r="DA510" s="76"/>
      <c r="DB510" s="76"/>
      <c r="DC510" s="76"/>
      <c r="DD510" s="76"/>
      <c r="DE510" s="76"/>
      <c r="DF510" s="76"/>
      <c r="DG510" s="76"/>
      <c r="DH510" s="76"/>
      <c r="DI510" s="76"/>
      <c r="DJ510" s="76"/>
      <c r="DK510" s="76"/>
      <c r="DL510" s="76"/>
      <c r="DM510" s="76"/>
      <c r="DN510" s="76"/>
      <c r="DO510" s="77"/>
      <c r="DP510" s="77"/>
      <c r="DQ510" s="77"/>
      <c r="DR510" s="77"/>
      <c r="DS510" s="77"/>
      <c r="DT510" s="77"/>
      <c r="DU510" s="77"/>
      <c r="DV510" s="77"/>
      <c r="DW510" s="77"/>
      <c r="DX510" s="76"/>
      <c r="DY510" s="137"/>
      <c r="DZ510" s="76"/>
      <c r="EA510" s="137"/>
      <c r="EB510" s="76"/>
      <c r="EC510" s="137"/>
      <c r="ED510" s="76"/>
      <c r="EE510" s="137"/>
      <c r="EF510" s="76"/>
    </row>
    <row r="511" spans="2:136" x14ac:dyDescent="0.2">
      <c r="B511" s="76"/>
      <c r="T511" s="76"/>
      <c r="U511" s="76"/>
      <c r="V511" s="76"/>
      <c r="W511" s="76"/>
      <c r="X511" s="76"/>
      <c r="Y511" s="76"/>
      <c r="Z511" s="76"/>
      <c r="AA511" s="76"/>
      <c r="AB511" s="76"/>
      <c r="AC511" s="76"/>
      <c r="AD511" s="76"/>
      <c r="AE511" s="76"/>
      <c r="AF511" s="76"/>
      <c r="AG511" s="76"/>
      <c r="AH511" s="76"/>
      <c r="AI511" s="76"/>
      <c r="AJ511" s="76"/>
      <c r="AK511" s="76"/>
      <c r="AL511" s="76"/>
      <c r="AM511" s="76"/>
      <c r="AN511" s="76"/>
      <c r="AO511" s="76"/>
      <c r="AP511" s="76"/>
      <c r="AQ511" s="76"/>
      <c r="AR511" s="76"/>
      <c r="AS511" s="76"/>
      <c r="AT511" s="76"/>
      <c r="AU511" s="76"/>
      <c r="AV511" s="76"/>
      <c r="AW511" s="76"/>
      <c r="AX511" s="76"/>
      <c r="AY511" s="76"/>
      <c r="AZ511" s="76"/>
      <c r="BA511" s="76"/>
      <c r="BB511" s="76"/>
      <c r="BC511" s="76"/>
      <c r="BD511" s="76"/>
      <c r="BE511" s="76"/>
      <c r="BF511" s="76"/>
      <c r="BG511" s="76"/>
      <c r="BH511" s="76"/>
      <c r="BI511" s="76"/>
      <c r="BJ511" s="76"/>
      <c r="BK511" s="76"/>
      <c r="BL511" s="76"/>
      <c r="BM511" s="76"/>
      <c r="BN511" s="76"/>
      <c r="BO511" s="76"/>
      <c r="BP511" s="76"/>
      <c r="BQ511" s="76"/>
      <c r="BR511" s="76"/>
      <c r="BS511" s="76"/>
      <c r="BU511" s="76"/>
      <c r="BW511" s="76"/>
      <c r="BX511" s="76"/>
      <c r="BY511" s="76"/>
      <c r="BZ511" s="76"/>
      <c r="CA511" s="76"/>
      <c r="CB511" s="76"/>
      <c r="CC511" s="76"/>
      <c r="CD511" s="76"/>
      <c r="CE511" s="76"/>
      <c r="CF511" s="76"/>
      <c r="CG511" s="76"/>
      <c r="CH511" s="76"/>
      <c r="CI511" s="76"/>
      <c r="CJ511" s="76"/>
      <c r="CK511" s="76"/>
      <c r="CL511" s="76"/>
      <c r="CM511" s="76"/>
      <c r="CN511" s="76"/>
      <c r="CO511" s="76"/>
      <c r="CP511" s="76"/>
      <c r="CQ511" s="76"/>
      <c r="CR511" s="76"/>
      <c r="CS511" s="76"/>
      <c r="CT511" s="76"/>
      <c r="CU511" s="76"/>
      <c r="CV511" s="76"/>
      <c r="CW511" s="76"/>
      <c r="CX511" s="76"/>
      <c r="CY511" s="76"/>
      <c r="CZ511" s="76"/>
      <c r="DA511" s="76"/>
      <c r="DB511" s="76"/>
      <c r="DC511" s="76"/>
      <c r="DD511" s="76"/>
      <c r="DE511" s="76"/>
      <c r="DF511" s="76"/>
      <c r="DG511" s="76"/>
      <c r="DH511" s="76"/>
      <c r="DI511" s="76"/>
      <c r="DJ511" s="76"/>
      <c r="DK511" s="76"/>
      <c r="DL511" s="76"/>
      <c r="DM511" s="76"/>
      <c r="DN511" s="76"/>
      <c r="DO511" s="77"/>
      <c r="DP511" s="77"/>
      <c r="DQ511" s="77"/>
      <c r="DR511" s="77"/>
      <c r="DS511" s="77"/>
      <c r="DT511" s="77"/>
      <c r="DU511" s="77"/>
      <c r="DV511" s="77"/>
      <c r="DW511" s="77"/>
      <c r="DX511" s="76"/>
      <c r="DY511" s="137"/>
      <c r="DZ511" s="76"/>
      <c r="EA511" s="137"/>
      <c r="EB511" s="76"/>
      <c r="EC511" s="137"/>
      <c r="ED511" s="76"/>
      <c r="EE511" s="137"/>
      <c r="EF511" s="76"/>
    </row>
    <row r="512" spans="2:136" x14ac:dyDescent="0.2">
      <c r="B512" s="76"/>
      <c r="T512" s="76"/>
      <c r="U512" s="76"/>
      <c r="V512" s="76"/>
      <c r="W512" s="76"/>
      <c r="X512" s="76"/>
      <c r="Y512" s="76"/>
      <c r="Z512" s="76"/>
      <c r="AA512" s="76"/>
      <c r="AB512" s="76"/>
      <c r="AC512" s="76"/>
      <c r="AD512" s="76"/>
      <c r="AE512" s="76"/>
      <c r="AF512" s="76"/>
      <c r="AG512" s="76"/>
      <c r="AH512" s="76"/>
      <c r="AI512" s="76"/>
      <c r="AJ512" s="76"/>
      <c r="AK512" s="76"/>
      <c r="AL512" s="76"/>
      <c r="AM512" s="76"/>
      <c r="AN512" s="76"/>
      <c r="AO512" s="76"/>
      <c r="AP512" s="76"/>
      <c r="AQ512" s="76"/>
      <c r="AR512" s="76"/>
      <c r="AS512" s="76"/>
      <c r="AT512" s="76"/>
      <c r="AU512" s="76"/>
      <c r="AV512" s="76"/>
      <c r="AW512" s="76"/>
      <c r="AX512" s="76"/>
      <c r="AY512" s="76"/>
      <c r="AZ512" s="76"/>
      <c r="BA512" s="76"/>
      <c r="BB512" s="76"/>
      <c r="BC512" s="76"/>
      <c r="BD512" s="76"/>
      <c r="BE512" s="76"/>
      <c r="BF512" s="76"/>
      <c r="BG512" s="76"/>
      <c r="BH512" s="76"/>
      <c r="BI512" s="76"/>
      <c r="BJ512" s="76"/>
      <c r="BK512" s="76"/>
      <c r="BL512" s="76"/>
      <c r="BM512" s="76"/>
      <c r="BN512" s="76"/>
      <c r="BO512" s="76"/>
      <c r="BP512" s="76"/>
      <c r="BQ512" s="76"/>
      <c r="BR512" s="76"/>
      <c r="BS512" s="76"/>
      <c r="BU512" s="76"/>
      <c r="BW512" s="76"/>
      <c r="BX512" s="76"/>
      <c r="BY512" s="76"/>
      <c r="BZ512" s="76"/>
      <c r="CA512" s="76"/>
      <c r="CB512" s="76"/>
      <c r="CC512" s="76"/>
      <c r="CD512" s="76"/>
      <c r="CE512" s="76"/>
      <c r="CF512" s="76"/>
      <c r="CG512" s="76"/>
      <c r="CH512" s="76"/>
      <c r="CI512" s="76"/>
      <c r="CJ512" s="76"/>
      <c r="CK512" s="76"/>
      <c r="CL512" s="76"/>
      <c r="CM512" s="76"/>
      <c r="CN512" s="76"/>
      <c r="CO512" s="76"/>
      <c r="CP512" s="76"/>
      <c r="CQ512" s="76"/>
      <c r="CR512" s="76"/>
      <c r="CS512" s="76"/>
      <c r="CT512" s="76"/>
      <c r="CU512" s="76"/>
      <c r="CV512" s="76"/>
      <c r="CW512" s="76"/>
      <c r="CX512" s="76"/>
      <c r="CY512" s="76"/>
      <c r="CZ512" s="76"/>
      <c r="DA512" s="76"/>
      <c r="DB512" s="76"/>
      <c r="DC512" s="76"/>
      <c r="DD512" s="76"/>
      <c r="DE512" s="76"/>
      <c r="DF512" s="76"/>
      <c r="DG512" s="76"/>
      <c r="DH512" s="76"/>
      <c r="DI512" s="76"/>
      <c r="DJ512" s="76"/>
      <c r="DK512" s="76"/>
      <c r="DL512" s="76"/>
      <c r="DM512" s="76"/>
      <c r="DN512" s="76"/>
      <c r="DO512" s="77"/>
      <c r="DP512" s="77"/>
      <c r="DQ512" s="77"/>
      <c r="DR512" s="77"/>
      <c r="DS512" s="77"/>
      <c r="DT512" s="77"/>
      <c r="DU512" s="77"/>
      <c r="DV512" s="77"/>
      <c r="DW512" s="77"/>
      <c r="DX512" s="76"/>
      <c r="DY512" s="137"/>
      <c r="DZ512" s="76"/>
      <c r="EA512" s="137"/>
      <c r="EB512" s="76"/>
      <c r="EC512" s="137"/>
      <c r="ED512" s="76"/>
      <c r="EE512" s="137"/>
      <c r="EF512" s="76"/>
    </row>
    <row r="513" spans="2:136" x14ac:dyDescent="0.2">
      <c r="B513" s="76"/>
      <c r="T513" s="76"/>
      <c r="U513" s="76"/>
      <c r="V513" s="76"/>
      <c r="W513" s="76"/>
      <c r="X513" s="76"/>
      <c r="Y513" s="76"/>
      <c r="Z513" s="76"/>
      <c r="AA513" s="76"/>
      <c r="AB513" s="76"/>
      <c r="AC513" s="76"/>
      <c r="AD513" s="76"/>
      <c r="AE513" s="76"/>
      <c r="AF513" s="76"/>
      <c r="AG513" s="76"/>
      <c r="AH513" s="76"/>
      <c r="AI513" s="76"/>
      <c r="AJ513" s="76"/>
      <c r="AK513" s="76"/>
      <c r="AL513" s="76"/>
      <c r="AM513" s="76"/>
      <c r="AN513" s="76"/>
      <c r="AO513" s="76"/>
      <c r="AP513" s="76"/>
      <c r="AQ513" s="76"/>
      <c r="AR513" s="76"/>
      <c r="AS513" s="76"/>
      <c r="AT513" s="76"/>
      <c r="AU513" s="76"/>
      <c r="AV513" s="76"/>
      <c r="AW513" s="76"/>
      <c r="AX513" s="76"/>
      <c r="AY513" s="76"/>
      <c r="AZ513" s="76"/>
      <c r="BA513" s="76"/>
      <c r="BB513" s="76"/>
      <c r="BC513" s="76"/>
      <c r="BD513" s="76"/>
      <c r="BE513" s="76"/>
      <c r="BF513" s="76"/>
      <c r="BG513" s="76"/>
      <c r="BH513" s="76"/>
      <c r="BI513" s="76"/>
      <c r="BJ513" s="76"/>
      <c r="BK513" s="76"/>
      <c r="BL513" s="76"/>
      <c r="BM513" s="76"/>
      <c r="BN513" s="76"/>
      <c r="BO513" s="76"/>
      <c r="BP513" s="76"/>
      <c r="BQ513" s="76"/>
      <c r="BR513" s="76"/>
      <c r="BS513" s="76"/>
      <c r="BU513" s="76"/>
      <c r="BW513" s="76"/>
      <c r="BX513" s="76"/>
      <c r="BY513" s="76"/>
      <c r="BZ513" s="76"/>
      <c r="CA513" s="76"/>
      <c r="CB513" s="76"/>
      <c r="CC513" s="76"/>
      <c r="CD513" s="76"/>
      <c r="CE513" s="76"/>
      <c r="CF513" s="76"/>
      <c r="CG513" s="76"/>
      <c r="CH513" s="76"/>
      <c r="CI513" s="76"/>
      <c r="CJ513" s="76"/>
      <c r="CK513" s="76"/>
      <c r="CL513" s="76"/>
      <c r="CM513" s="76"/>
      <c r="CN513" s="76"/>
      <c r="CO513" s="76"/>
      <c r="CP513" s="76"/>
      <c r="CQ513" s="76"/>
      <c r="CR513" s="76"/>
      <c r="CS513" s="76"/>
      <c r="CT513" s="76"/>
      <c r="CU513" s="76"/>
      <c r="CV513" s="76"/>
      <c r="CW513" s="76"/>
      <c r="CX513" s="76"/>
      <c r="CY513" s="76"/>
      <c r="CZ513" s="76"/>
      <c r="DA513" s="76"/>
      <c r="DB513" s="76"/>
      <c r="DC513" s="76"/>
      <c r="DD513" s="76"/>
      <c r="DE513" s="76"/>
      <c r="DF513" s="76"/>
      <c r="DG513" s="76"/>
      <c r="DH513" s="76"/>
      <c r="DI513" s="76"/>
      <c r="DJ513" s="76"/>
      <c r="DK513" s="76"/>
      <c r="DL513" s="76"/>
      <c r="DM513" s="76"/>
      <c r="DN513" s="76"/>
      <c r="DO513" s="77"/>
      <c r="DP513" s="77"/>
      <c r="DQ513" s="77"/>
      <c r="DR513" s="77"/>
      <c r="DS513" s="77"/>
      <c r="DT513" s="77"/>
      <c r="DU513" s="77"/>
      <c r="DV513" s="77"/>
      <c r="DW513" s="77"/>
      <c r="DX513" s="76"/>
      <c r="DY513" s="137"/>
      <c r="DZ513" s="76"/>
      <c r="EA513" s="137"/>
      <c r="EB513" s="76"/>
      <c r="EC513" s="137"/>
      <c r="ED513" s="76"/>
      <c r="EE513" s="137"/>
      <c r="EF513" s="76"/>
    </row>
    <row r="514" spans="2:136" x14ac:dyDescent="0.2">
      <c r="B514" s="76"/>
      <c r="T514" s="76"/>
      <c r="U514" s="76"/>
      <c r="V514" s="76"/>
      <c r="W514" s="76"/>
      <c r="X514" s="76"/>
      <c r="Y514" s="76"/>
      <c r="Z514" s="76"/>
      <c r="AA514" s="76"/>
      <c r="AB514" s="76"/>
      <c r="AC514" s="76"/>
      <c r="AD514" s="76"/>
      <c r="AE514" s="76"/>
      <c r="AF514" s="76"/>
      <c r="AG514" s="76"/>
      <c r="AH514" s="76"/>
      <c r="AI514" s="76"/>
      <c r="AJ514" s="76"/>
      <c r="AK514" s="76"/>
      <c r="AL514" s="76"/>
      <c r="AM514" s="76"/>
      <c r="AN514" s="76"/>
      <c r="AO514" s="76"/>
      <c r="AP514" s="76"/>
      <c r="AQ514" s="76"/>
      <c r="AR514" s="76"/>
      <c r="AS514" s="76"/>
      <c r="AT514" s="76"/>
      <c r="AU514" s="76"/>
      <c r="AV514" s="76"/>
      <c r="AW514" s="76"/>
      <c r="AX514" s="76"/>
      <c r="AY514" s="76"/>
      <c r="AZ514" s="76"/>
      <c r="BA514" s="76"/>
      <c r="BB514" s="76"/>
      <c r="BC514" s="76"/>
      <c r="BD514" s="76"/>
      <c r="BE514" s="76"/>
      <c r="BF514" s="76"/>
      <c r="BG514" s="76"/>
      <c r="BH514" s="76"/>
      <c r="BI514" s="76"/>
      <c r="BJ514" s="76"/>
      <c r="BK514" s="76"/>
      <c r="BL514" s="76"/>
      <c r="BM514" s="76"/>
      <c r="BN514" s="76"/>
      <c r="BO514" s="76"/>
      <c r="BP514" s="76"/>
      <c r="BQ514" s="76"/>
      <c r="BR514" s="76"/>
      <c r="BS514" s="76"/>
      <c r="BU514" s="76"/>
      <c r="BW514" s="76"/>
      <c r="BX514" s="76"/>
      <c r="BY514" s="76"/>
      <c r="BZ514" s="76"/>
      <c r="CA514" s="76"/>
      <c r="CB514" s="76"/>
      <c r="CC514" s="76"/>
      <c r="CD514" s="76"/>
      <c r="CE514" s="76"/>
      <c r="CF514" s="76"/>
      <c r="CG514" s="76"/>
      <c r="CH514" s="76"/>
      <c r="CI514" s="76"/>
      <c r="CJ514" s="76"/>
      <c r="CK514" s="76"/>
      <c r="CL514" s="76"/>
      <c r="CM514" s="76"/>
      <c r="CN514" s="76"/>
      <c r="CO514" s="76"/>
      <c r="CP514" s="76"/>
      <c r="CQ514" s="76"/>
      <c r="CR514" s="76"/>
      <c r="CS514" s="76"/>
      <c r="CT514" s="76"/>
      <c r="CU514" s="76"/>
      <c r="CV514" s="76"/>
      <c r="CW514" s="76"/>
      <c r="CX514" s="76"/>
      <c r="CY514" s="76"/>
      <c r="CZ514" s="76"/>
      <c r="DA514" s="76"/>
      <c r="DB514" s="76"/>
      <c r="DC514" s="76"/>
      <c r="DD514" s="76"/>
      <c r="DE514" s="76"/>
      <c r="DF514" s="76"/>
      <c r="DG514" s="76"/>
      <c r="DH514" s="76"/>
      <c r="DI514" s="76"/>
      <c r="DJ514" s="76"/>
      <c r="DK514" s="76"/>
      <c r="DL514" s="76"/>
      <c r="DM514" s="76"/>
      <c r="DN514" s="76"/>
      <c r="DO514" s="77"/>
      <c r="DP514" s="77"/>
      <c r="DQ514" s="77"/>
      <c r="DR514" s="77"/>
      <c r="DS514" s="77"/>
      <c r="DT514" s="77"/>
      <c r="DU514" s="77"/>
      <c r="DV514" s="77"/>
      <c r="DW514" s="77"/>
      <c r="DX514" s="76"/>
      <c r="DY514" s="137"/>
      <c r="DZ514" s="76"/>
      <c r="EA514" s="137"/>
      <c r="EB514" s="76"/>
      <c r="EC514" s="137"/>
      <c r="ED514" s="76"/>
      <c r="EE514" s="137"/>
      <c r="EF514" s="76"/>
    </row>
    <row r="515" spans="2:136" x14ac:dyDescent="0.2">
      <c r="B515" s="76"/>
      <c r="T515" s="76"/>
      <c r="U515" s="76"/>
      <c r="V515" s="76"/>
      <c r="W515" s="76"/>
      <c r="X515" s="76"/>
      <c r="Y515" s="76"/>
      <c r="Z515" s="76"/>
      <c r="AA515" s="76"/>
      <c r="AB515" s="76"/>
      <c r="AC515" s="76"/>
      <c r="AD515" s="76"/>
      <c r="AE515" s="76"/>
      <c r="AF515" s="76"/>
      <c r="AG515" s="76"/>
      <c r="AH515" s="76"/>
      <c r="AI515" s="76"/>
      <c r="AJ515" s="76"/>
      <c r="AK515" s="76"/>
      <c r="AL515" s="76"/>
      <c r="AM515" s="76"/>
      <c r="AN515" s="76"/>
      <c r="AO515" s="76"/>
      <c r="AP515" s="76"/>
      <c r="AQ515" s="76"/>
      <c r="AR515" s="76"/>
      <c r="AS515" s="76"/>
      <c r="AT515" s="76"/>
      <c r="AU515" s="76"/>
      <c r="AV515" s="76"/>
      <c r="AW515" s="76"/>
      <c r="AX515" s="76"/>
      <c r="AY515" s="76"/>
      <c r="AZ515" s="76"/>
      <c r="BA515" s="76"/>
      <c r="BB515" s="76"/>
      <c r="BC515" s="76"/>
      <c r="BD515" s="76"/>
      <c r="BE515" s="76"/>
      <c r="BF515" s="76"/>
      <c r="BG515" s="76"/>
      <c r="BH515" s="76"/>
      <c r="BI515" s="76"/>
      <c r="BJ515" s="76"/>
      <c r="BK515" s="76"/>
      <c r="BL515" s="76"/>
      <c r="BM515" s="76"/>
      <c r="BN515" s="76"/>
      <c r="BO515" s="76"/>
      <c r="BP515" s="76"/>
      <c r="BQ515" s="76"/>
      <c r="BR515" s="76"/>
      <c r="BS515" s="76"/>
      <c r="BU515" s="76"/>
      <c r="BW515" s="76"/>
      <c r="BX515" s="76"/>
      <c r="BY515" s="76"/>
      <c r="BZ515" s="76"/>
      <c r="CA515" s="76"/>
      <c r="CB515" s="76"/>
      <c r="CC515" s="76"/>
      <c r="CD515" s="76"/>
      <c r="CE515" s="76"/>
      <c r="CF515" s="76"/>
      <c r="CG515" s="76"/>
      <c r="CH515" s="76"/>
      <c r="CI515" s="76"/>
      <c r="CJ515" s="76"/>
      <c r="CK515" s="76"/>
      <c r="CL515" s="76"/>
      <c r="CM515" s="76"/>
      <c r="CN515" s="76"/>
      <c r="CO515" s="76"/>
      <c r="CP515" s="76"/>
      <c r="CQ515" s="76"/>
      <c r="CR515" s="76"/>
      <c r="CS515" s="76"/>
      <c r="CT515" s="76"/>
      <c r="CU515" s="76"/>
      <c r="CV515" s="76"/>
      <c r="CW515" s="76"/>
      <c r="CX515" s="76"/>
      <c r="CY515" s="76"/>
      <c r="CZ515" s="76"/>
      <c r="DA515" s="76"/>
      <c r="DB515" s="76"/>
      <c r="DC515" s="76"/>
      <c r="DD515" s="76"/>
      <c r="DE515" s="76"/>
      <c r="DF515" s="76"/>
      <c r="DG515" s="76"/>
      <c r="DH515" s="76"/>
      <c r="DI515" s="76"/>
      <c r="DJ515" s="76"/>
      <c r="DK515" s="76"/>
      <c r="DL515" s="76"/>
      <c r="DM515" s="76"/>
      <c r="DN515" s="76"/>
      <c r="DO515" s="77"/>
      <c r="DP515" s="77"/>
      <c r="DQ515" s="77"/>
      <c r="DR515" s="77"/>
      <c r="DS515" s="77"/>
      <c r="DT515" s="77"/>
      <c r="DU515" s="77"/>
      <c r="DV515" s="77"/>
      <c r="DW515" s="77"/>
      <c r="DX515" s="76"/>
      <c r="DY515" s="137"/>
      <c r="DZ515" s="76"/>
      <c r="EA515" s="137"/>
      <c r="EB515" s="76"/>
      <c r="EC515" s="137"/>
      <c r="ED515" s="76"/>
      <c r="EE515" s="137"/>
      <c r="EF515" s="76"/>
    </row>
    <row r="516" spans="2:136" x14ac:dyDescent="0.2">
      <c r="B516" s="76"/>
      <c r="T516" s="76"/>
      <c r="U516" s="76"/>
      <c r="V516" s="76"/>
      <c r="W516" s="76"/>
      <c r="X516" s="76"/>
      <c r="Y516" s="76"/>
      <c r="Z516" s="76"/>
      <c r="AA516" s="76"/>
      <c r="AB516" s="76"/>
      <c r="AC516" s="76"/>
      <c r="AD516" s="76"/>
      <c r="AE516" s="76"/>
      <c r="AF516" s="76"/>
      <c r="AG516" s="76"/>
      <c r="AH516" s="76"/>
      <c r="AI516" s="76"/>
      <c r="AJ516" s="76"/>
      <c r="AK516" s="76"/>
      <c r="AL516" s="76"/>
      <c r="AM516" s="76"/>
      <c r="AN516" s="76"/>
      <c r="AO516" s="76"/>
      <c r="AP516" s="76"/>
      <c r="AQ516" s="76"/>
      <c r="AR516" s="76"/>
      <c r="AS516" s="76"/>
      <c r="AT516" s="76"/>
      <c r="AU516" s="76"/>
      <c r="AV516" s="76"/>
      <c r="AW516" s="76"/>
      <c r="AX516" s="76"/>
      <c r="AY516" s="76"/>
      <c r="AZ516" s="76"/>
      <c r="BA516" s="76"/>
      <c r="BB516" s="76"/>
      <c r="BC516" s="76"/>
      <c r="BD516" s="76"/>
      <c r="BE516" s="76"/>
      <c r="BF516" s="76"/>
      <c r="BG516" s="76"/>
      <c r="BH516" s="76"/>
      <c r="BI516" s="76"/>
      <c r="BJ516" s="76"/>
      <c r="BK516" s="76"/>
      <c r="BL516" s="76"/>
      <c r="BM516" s="76"/>
      <c r="BN516" s="76"/>
      <c r="BO516" s="76"/>
      <c r="BP516" s="76"/>
      <c r="BQ516" s="76"/>
      <c r="BR516" s="76"/>
      <c r="BS516" s="76"/>
      <c r="BU516" s="76"/>
      <c r="BW516" s="76"/>
      <c r="BX516" s="76"/>
      <c r="BY516" s="76"/>
      <c r="BZ516" s="76"/>
      <c r="CA516" s="76"/>
      <c r="CB516" s="76"/>
      <c r="CC516" s="76"/>
      <c r="CD516" s="76"/>
      <c r="CE516" s="76"/>
      <c r="CF516" s="76"/>
      <c r="CG516" s="76"/>
      <c r="CH516" s="76"/>
      <c r="CI516" s="76"/>
      <c r="CJ516" s="76"/>
      <c r="CK516" s="76"/>
      <c r="CL516" s="76"/>
      <c r="CM516" s="76"/>
      <c r="CN516" s="76"/>
      <c r="CO516" s="76"/>
      <c r="CP516" s="76"/>
      <c r="CQ516" s="76"/>
      <c r="CR516" s="76"/>
      <c r="CS516" s="76"/>
      <c r="CT516" s="76"/>
      <c r="CU516" s="76"/>
      <c r="CV516" s="76"/>
      <c r="CW516" s="76"/>
      <c r="CX516" s="76"/>
      <c r="CY516" s="76"/>
      <c r="CZ516" s="76"/>
      <c r="DA516" s="76"/>
      <c r="DB516" s="76"/>
      <c r="DC516" s="76"/>
      <c r="DD516" s="76"/>
      <c r="DE516" s="76"/>
      <c r="DF516" s="76"/>
      <c r="DG516" s="76"/>
      <c r="DH516" s="76"/>
      <c r="DI516" s="76"/>
      <c r="DJ516" s="76"/>
      <c r="DK516" s="76"/>
      <c r="DL516" s="76"/>
      <c r="DM516" s="76"/>
      <c r="DN516" s="76"/>
      <c r="DO516" s="77"/>
      <c r="DP516" s="77"/>
      <c r="DQ516" s="77"/>
      <c r="DR516" s="77"/>
      <c r="DS516" s="77"/>
      <c r="DT516" s="77"/>
      <c r="DU516" s="77"/>
      <c r="DV516" s="77"/>
      <c r="DW516" s="77"/>
      <c r="DX516" s="76"/>
      <c r="DY516" s="137"/>
      <c r="DZ516" s="76"/>
      <c r="EA516" s="137"/>
      <c r="EB516" s="76"/>
      <c r="EC516" s="137"/>
      <c r="ED516" s="76"/>
      <c r="EE516" s="137"/>
      <c r="EF516" s="76"/>
    </row>
    <row r="517" spans="2:136" x14ac:dyDescent="0.2">
      <c r="B517" s="76"/>
      <c r="T517" s="76"/>
      <c r="U517" s="76"/>
      <c r="V517" s="76"/>
      <c r="W517" s="76"/>
      <c r="X517" s="76"/>
      <c r="Y517" s="76"/>
      <c r="Z517" s="76"/>
      <c r="AA517" s="76"/>
      <c r="AB517" s="76"/>
      <c r="AC517" s="76"/>
      <c r="AD517" s="76"/>
      <c r="AE517" s="76"/>
      <c r="AF517" s="76"/>
      <c r="AG517" s="76"/>
      <c r="AH517" s="76"/>
      <c r="AI517" s="76"/>
      <c r="AJ517" s="76"/>
      <c r="AK517" s="76"/>
      <c r="AL517" s="76"/>
      <c r="AM517" s="76"/>
      <c r="AN517" s="76"/>
      <c r="AO517" s="76"/>
      <c r="AP517" s="76"/>
      <c r="AQ517" s="76"/>
      <c r="AR517" s="76"/>
      <c r="AS517" s="76"/>
      <c r="AT517" s="76"/>
      <c r="AU517" s="76"/>
      <c r="AV517" s="76"/>
      <c r="AW517" s="76"/>
      <c r="AX517" s="76"/>
      <c r="AY517" s="76"/>
      <c r="AZ517" s="76"/>
      <c r="BA517" s="76"/>
      <c r="BB517" s="76"/>
      <c r="BC517" s="76"/>
      <c r="BD517" s="76"/>
      <c r="BE517" s="76"/>
      <c r="BF517" s="76"/>
      <c r="BG517" s="76"/>
      <c r="BH517" s="76"/>
      <c r="BI517" s="76"/>
      <c r="BJ517" s="76"/>
      <c r="BK517" s="76"/>
      <c r="BL517" s="76"/>
      <c r="BM517" s="76"/>
      <c r="BN517" s="76"/>
      <c r="BO517" s="76"/>
      <c r="BP517" s="76"/>
      <c r="BQ517" s="76"/>
      <c r="BR517" s="76"/>
      <c r="BS517" s="76"/>
      <c r="BU517" s="76"/>
      <c r="BW517" s="76"/>
      <c r="BX517" s="76"/>
      <c r="BY517" s="76"/>
      <c r="BZ517" s="76"/>
      <c r="CA517" s="76"/>
      <c r="CB517" s="76"/>
      <c r="CC517" s="76"/>
      <c r="CD517" s="76"/>
      <c r="CE517" s="76"/>
      <c r="CF517" s="76"/>
      <c r="CG517" s="76"/>
      <c r="CH517" s="76"/>
      <c r="CI517" s="76"/>
      <c r="CJ517" s="76"/>
      <c r="CK517" s="76"/>
      <c r="CL517" s="76"/>
      <c r="CM517" s="76"/>
      <c r="CN517" s="76"/>
      <c r="CO517" s="76"/>
      <c r="CP517" s="76"/>
      <c r="CQ517" s="76"/>
      <c r="CR517" s="76"/>
      <c r="CS517" s="76"/>
      <c r="CT517" s="76"/>
      <c r="CU517" s="76"/>
      <c r="CV517" s="76"/>
      <c r="CW517" s="76"/>
      <c r="CX517" s="76"/>
      <c r="CY517" s="76"/>
      <c r="CZ517" s="76"/>
      <c r="DA517" s="76"/>
      <c r="DB517" s="76"/>
      <c r="DC517" s="76"/>
      <c r="DD517" s="76"/>
      <c r="DE517" s="76"/>
      <c r="DF517" s="76"/>
      <c r="DG517" s="76"/>
      <c r="DH517" s="76"/>
      <c r="DI517" s="76"/>
      <c r="DJ517" s="76"/>
      <c r="DK517" s="76"/>
      <c r="DL517" s="76"/>
      <c r="DM517" s="76"/>
      <c r="DN517" s="76"/>
      <c r="DO517" s="77"/>
      <c r="DP517" s="77"/>
      <c r="DQ517" s="77"/>
      <c r="DR517" s="77"/>
      <c r="DS517" s="77"/>
      <c r="DT517" s="77"/>
      <c r="DU517" s="77"/>
      <c r="DV517" s="77"/>
      <c r="DW517" s="77"/>
      <c r="DX517" s="76"/>
      <c r="DY517" s="137"/>
      <c r="DZ517" s="76"/>
      <c r="EA517" s="137"/>
      <c r="EB517" s="76"/>
      <c r="EC517" s="137"/>
      <c r="ED517" s="76"/>
      <c r="EE517" s="137"/>
      <c r="EF517" s="76"/>
    </row>
    <row r="518" spans="2:136" x14ac:dyDescent="0.2">
      <c r="B518" s="76"/>
      <c r="T518" s="76"/>
      <c r="U518" s="76"/>
      <c r="V518" s="76"/>
      <c r="W518" s="76"/>
      <c r="X518" s="76"/>
      <c r="Y518" s="76"/>
      <c r="Z518" s="76"/>
      <c r="AA518" s="76"/>
      <c r="AB518" s="76"/>
      <c r="AC518" s="76"/>
      <c r="AD518" s="76"/>
      <c r="AE518" s="76"/>
      <c r="AF518" s="76"/>
      <c r="AG518" s="76"/>
      <c r="AH518" s="76"/>
      <c r="AI518" s="76"/>
      <c r="AJ518" s="76"/>
      <c r="AK518" s="76"/>
      <c r="AL518" s="76"/>
      <c r="AM518" s="76"/>
      <c r="AN518" s="76"/>
      <c r="AO518" s="76"/>
      <c r="AP518" s="76"/>
      <c r="AQ518" s="76"/>
      <c r="AR518" s="76"/>
      <c r="AS518" s="76"/>
      <c r="AT518" s="76"/>
      <c r="AU518" s="76"/>
      <c r="AV518" s="76"/>
      <c r="AW518" s="76"/>
      <c r="AX518" s="76"/>
      <c r="AY518" s="76"/>
      <c r="AZ518" s="76"/>
      <c r="BA518" s="76"/>
      <c r="BB518" s="76"/>
      <c r="BC518" s="76"/>
      <c r="BD518" s="76"/>
      <c r="BE518" s="76"/>
      <c r="BF518" s="76"/>
      <c r="BG518" s="76"/>
      <c r="BH518" s="76"/>
      <c r="BI518" s="76"/>
      <c r="BJ518" s="76"/>
      <c r="BK518" s="76"/>
      <c r="BL518" s="76"/>
      <c r="BM518" s="76"/>
      <c r="BN518" s="76"/>
      <c r="BO518" s="76"/>
      <c r="BP518" s="76"/>
      <c r="BQ518" s="76"/>
      <c r="BR518" s="76"/>
      <c r="BS518" s="76"/>
      <c r="BU518" s="76"/>
      <c r="BW518" s="76"/>
      <c r="BX518" s="76"/>
      <c r="BY518" s="76"/>
      <c r="BZ518" s="76"/>
      <c r="CA518" s="76"/>
      <c r="CB518" s="76"/>
      <c r="CC518" s="76"/>
      <c r="CD518" s="76"/>
      <c r="CE518" s="76"/>
      <c r="CF518" s="76"/>
      <c r="CG518" s="76"/>
      <c r="CH518" s="76"/>
      <c r="CI518" s="76"/>
      <c r="CJ518" s="76"/>
      <c r="CK518" s="76"/>
      <c r="CL518" s="76"/>
      <c r="CM518" s="76"/>
      <c r="CN518" s="76"/>
      <c r="CO518" s="76"/>
      <c r="CP518" s="76"/>
      <c r="CQ518" s="76"/>
      <c r="CR518" s="76"/>
      <c r="CS518" s="76"/>
      <c r="CT518" s="76"/>
      <c r="CU518" s="76"/>
      <c r="CV518" s="76"/>
      <c r="CW518" s="76"/>
      <c r="CX518" s="76"/>
      <c r="CY518" s="76"/>
      <c r="CZ518" s="76"/>
      <c r="DA518" s="76"/>
      <c r="DB518" s="76"/>
      <c r="DC518" s="76"/>
      <c r="DD518" s="76"/>
      <c r="DE518" s="76"/>
      <c r="DF518" s="76"/>
      <c r="DG518" s="76"/>
      <c r="DH518" s="76"/>
      <c r="DI518" s="76"/>
      <c r="DJ518" s="76"/>
      <c r="DK518" s="76"/>
      <c r="DL518" s="76"/>
      <c r="DM518" s="76"/>
      <c r="DN518" s="76"/>
      <c r="DO518" s="77"/>
      <c r="DP518" s="77"/>
      <c r="DQ518" s="77"/>
      <c r="DR518" s="77"/>
      <c r="DS518" s="77"/>
      <c r="DT518" s="77"/>
      <c r="DU518" s="77"/>
      <c r="DV518" s="77"/>
      <c r="DW518" s="77"/>
      <c r="DX518" s="76"/>
      <c r="DY518" s="137"/>
      <c r="DZ518" s="76"/>
      <c r="EA518" s="137"/>
      <c r="EB518" s="76"/>
      <c r="EC518" s="137"/>
      <c r="ED518" s="76"/>
      <c r="EE518" s="137"/>
      <c r="EF518" s="76"/>
    </row>
    <row r="519" spans="2:136" x14ac:dyDescent="0.2">
      <c r="B519" s="76"/>
      <c r="T519" s="76"/>
      <c r="U519" s="76"/>
      <c r="V519" s="76"/>
      <c r="W519" s="76"/>
      <c r="X519" s="76"/>
      <c r="Y519" s="76"/>
      <c r="Z519" s="76"/>
      <c r="AA519" s="76"/>
      <c r="AB519" s="76"/>
      <c r="AC519" s="76"/>
      <c r="AD519" s="76"/>
      <c r="AE519" s="76"/>
      <c r="AF519" s="76"/>
      <c r="AG519" s="76"/>
      <c r="AH519" s="76"/>
      <c r="AI519" s="76"/>
      <c r="AJ519" s="76"/>
      <c r="AK519" s="76"/>
      <c r="AL519" s="76"/>
      <c r="AM519" s="76"/>
      <c r="AN519" s="76"/>
      <c r="AO519" s="76"/>
      <c r="AP519" s="76"/>
      <c r="AQ519" s="76"/>
      <c r="AR519" s="76"/>
      <c r="AS519" s="76"/>
      <c r="AT519" s="76"/>
      <c r="AU519" s="76"/>
      <c r="AV519" s="76"/>
      <c r="AW519" s="76"/>
      <c r="AX519" s="76"/>
      <c r="AY519" s="76"/>
      <c r="AZ519" s="76"/>
      <c r="BA519" s="76"/>
      <c r="BB519" s="76"/>
      <c r="BC519" s="76"/>
      <c r="BD519" s="76"/>
      <c r="BE519" s="76"/>
      <c r="BF519" s="76"/>
      <c r="BG519" s="76"/>
      <c r="BH519" s="76"/>
      <c r="BI519" s="76"/>
      <c r="BJ519" s="76"/>
      <c r="BK519" s="76"/>
      <c r="BL519" s="76"/>
      <c r="BM519" s="76"/>
      <c r="BN519" s="76"/>
      <c r="BO519" s="76"/>
      <c r="BP519" s="76"/>
      <c r="BQ519" s="76"/>
      <c r="BR519" s="76"/>
      <c r="BS519" s="76"/>
      <c r="BU519" s="76"/>
      <c r="BW519" s="76"/>
      <c r="BX519" s="76"/>
      <c r="BY519" s="76"/>
      <c r="BZ519" s="76"/>
      <c r="CA519" s="76"/>
      <c r="CB519" s="76"/>
      <c r="CC519" s="76"/>
      <c r="CD519" s="76"/>
      <c r="CE519" s="76"/>
      <c r="CF519" s="76"/>
      <c r="CG519" s="76"/>
      <c r="CH519" s="76"/>
      <c r="CI519" s="76"/>
      <c r="CJ519" s="76"/>
      <c r="CK519" s="76"/>
      <c r="CL519" s="76"/>
      <c r="CM519" s="76"/>
      <c r="CN519" s="76"/>
      <c r="CO519" s="76"/>
      <c r="CP519" s="76"/>
      <c r="CQ519" s="76"/>
      <c r="CR519" s="76"/>
      <c r="CS519" s="76"/>
      <c r="CT519" s="76"/>
      <c r="CU519" s="76"/>
      <c r="CV519" s="76"/>
      <c r="CW519" s="76"/>
      <c r="CX519" s="76"/>
      <c r="CY519" s="76"/>
      <c r="CZ519" s="76"/>
      <c r="DA519" s="76"/>
      <c r="DB519" s="76"/>
      <c r="DC519" s="76"/>
      <c r="DD519" s="76"/>
      <c r="DE519" s="76"/>
      <c r="DF519" s="76"/>
      <c r="DG519" s="76"/>
      <c r="DH519" s="76"/>
      <c r="DI519" s="76"/>
      <c r="DJ519" s="76"/>
      <c r="DK519" s="76"/>
      <c r="DL519" s="76"/>
      <c r="DM519" s="76"/>
      <c r="DN519" s="76"/>
      <c r="DO519" s="77"/>
      <c r="DP519" s="77"/>
      <c r="DQ519" s="77"/>
      <c r="DR519" s="77"/>
      <c r="DS519" s="77"/>
      <c r="DT519" s="77"/>
      <c r="DU519" s="77"/>
      <c r="DV519" s="77"/>
      <c r="DW519" s="77"/>
      <c r="DX519" s="76"/>
      <c r="DY519" s="137"/>
      <c r="DZ519" s="76"/>
      <c r="EA519" s="137"/>
      <c r="EB519" s="76"/>
      <c r="EC519" s="137"/>
      <c r="ED519" s="76"/>
      <c r="EE519" s="137"/>
      <c r="EF519" s="76"/>
    </row>
    <row r="520" spans="2:136" x14ac:dyDescent="0.2">
      <c r="B520" s="76"/>
      <c r="T520" s="76"/>
      <c r="U520" s="76"/>
      <c r="V520" s="76"/>
      <c r="W520" s="76"/>
      <c r="X520" s="76"/>
      <c r="Y520" s="76"/>
      <c r="Z520" s="76"/>
      <c r="AA520" s="76"/>
      <c r="AB520" s="76"/>
      <c r="AC520" s="76"/>
      <c r="AD520" s="76"/>
      <c r="AE520" s="76"/>
      <c r="AF520" s="76"/>
      <c r="AG520" s="76"/>
      <c r="AH520" s="76"/>
      <c r="AI520" s="76"/>
      <c r="AJ520" s="76"/>
      <c r="AK520" s="76"/>
      <c r="AL520" s="76"/>
      <c r="AM520" s="76"/>
      <c r="AN520" s="76"/>
      <c r="AO520" s="76"/>
      <c r="AP520" s="76"/>
      <c r="AQ520" s="76"/>
      <c r="AR520" s="76"/>
      <c r="AS520" s="76"/>
      <c r="AT520" s="76"/>
      <c r="AU520" s="76"/>
      <c r="AV520" s="76"/>
      <c r="AW520" s="76"/>
      <c r="AX520" s="76"/>
      <c r="AY520" s="76"/>
      <c r="AZ520" s="76"/>
      <c r="BA520" s="76"/>
      <c r="BB520" s="76"/>
      <c r="BC520" s="76"/>
      <c r="BD520" s="76"/>
      <c r="BE520" s="76"/>
      <c r="BF520" s="76"/>
      <c r="BG520" s="76"/>
      <c r="BH520" s="76"/>
      <c r="BI520" s="76"/>
      <c r="BJ520" s="76"/>
      <c r="BK520" s="76"/>
      <c r="BL520" s="76"/>
      <c r="BM520" s="76"/>
      <c r="BN520" s="76"/>
      <c r="BO520" s="76"/>
      <c r="BP520" s="76"/>
      <c r="BQ520" s="76"/>
      <c r="BR520" s="76"/>
      <c r="BS520" s="76"/>
      <c r="BU520" s="76"/>
      <c r="BW520" s="76"/>
      <c r="BX520" s="76"/>
      <c r="BY520" s="76"/>
      <c r="BZ520" s="76"/>
      <c r="CA520" s="76"/>
      <c r="CB520" s="76"/>
      <c r="CC520" s="76"/>
      <c r="CD520" s="76"/>
      <c r="CE520" s="76"/>
      <c r="CF520" s="76"/>
      <c r="CG520" s="76"/>
      <c r="CH520" s="76"/>
      <c r="CI520" s="76"/>
      <c r="CJ520" s="76"/>
      <c r="CK520" s="76"/>
      <c r="CL520" s="76"/>
      <c r="CM520" s="76"/>
      <c r="CN520" s="76"/>
      <c r="CO520" s="76"/>
      <c r="CP520" s="76"/>
      <c r="CQ520" s="76"/>
      <c r="CR520" s="76"/>
      <c r="CS520" s="76"/>
      <c r="CT520" s="76"/>
      <c r="CU520" s="76"/>
      <c r="CV520" s="76"/>
      <c r="CW520" s="76"/>
      <c r="CX520" s="76"/>
      <c r="CY520" s="76"/>
      <c r="CZ520" s="76"/>
      <c r="DA520" s="76"/>
      <c r="DB520" s="76"/>
      <c r="DC520" s="76"/>
      <c r="DD520" s="76"/>
      <c r="DE520" s="76"/>
      <c r="DF520" s="76"/>
      <c r="DG520" s="76"/>
      <c r="DH520" s="76"/>
      <c r="DI520" s="76"/>
      <c r="DJ520" s="76"/>
      <c r="DK520" s="76"/>
      <c r="DL520" s="76"/>
      <c r="DM520" s="76"/>
      <c r="DN520" s="76"/>
      <c r="DO520" s="77"/>
      <c r="DP520" s="77"/>
      <c r="DQ520" s="77"/>
      <c r="DR520" s="77"/>
      <c r="DS520" s="77"/>
      <c r="DT520" s="77"/>
      <c r="DU520" s="77"/>
      <c r="DV520" s="77"/>
      <c r="DW520" s="77"/>
      <c r="DX520" s="76"/>
      <c r="DY520" s="137"/>
      <c r="DZ520" s="76"/>
      <c r="EA520" s="137"/>
      <c r="EB520" s="76"/>
      <c r="EC520" s="137"/>
      <c r="ED520" s="76"/>
      <c r="EE520" s="137"/>
      <c r="EF520" s="76"/>
    </row>
    <row r="521" spans="2:136" x14ac:dyDescent="0.2">
      <c r="B521" s="76"/>
      <c r="T521" s="76"/>
      <c r="U521" s="76"/>
      <c r="V521" s="76"/>
      <c r="W521" s="76"/>
      <c r="X521" s="76"/>
      <c r="Y521" s="76"/>
      <c r="Z521" s="76"/>
      <c r="AA521" s="76"/>
      <c r="AB521" s="76"/>
      <c r="AC521" s="76"/>
      <c r="AD521" s="76"/>
      <c r="AE521" s="76"/>
      <c r="AF521" s="76"/>
      <c r="AG521" s="76"/>
      <c r="AH521" s="76"/>
      <c r="AI521" s="76"/>
      <c r="AJ521" s="76"/>
      <c r="AK521" s="76"/>
      <c r="AL521" s="76"/>
      <c r="AM521" s="76"/>
      <c r="AN521" s="76"/>
      <c r="AO521" s="76"/>
      <c r="AP521" s="76"/>
      <c r="AQ521" s="76"/>
      <c r="AR521" s="76"/>
      <c r="AS521" s="76"/>
      <c r="AT521" s="76"/>
      <c r="AU521" s="76"/>
      <c r="AV521" s="76"/>
      <c r="AW521" s="76"/>
      <c r="AX521" s="76"/>
      <c r="AY521" s="76"/>
      <c r="AZ521" s="76"/>
      <c r="BA521" s="76"/>
      <c r="BB521" s="76"/>
      <c r="BC521" s="76"/>
      <c r="BD521" s="76"/>
      <c r="BE521" s="76"/>
      <c r="BF521" s="76"/>
      <c r="BG521" s="76"/>
      <c r="BH521" s="76"/>
      <c r="BI521" s="76"/>
      <c r="BJ521" s="76"/>
      <c r="BK521" s="76"/>
      <c r="BL521" s="76"/>
      <c r="BM521" s="76"/>
      <c r="BN521" s="76"/>
      <c r="BO521" s="76"/>
      <c r="BP521" s="76"/>
      <c r="BQ521" s="76"/>
      <c r="BR521" s="76"/>
      <c r="BS521" s="76"/>
      <c r="BU521" s="76"/>
      <c r="BW521" s="76"/>
      <c r="BX521" s="76"/>
      <c r="BY521" s="76"/>
      <c r="BZ521" s="76"/>
      <c r="CA521" s="76"/>
      <c r="CB521" s="76"/>
      <c r="CC521" s="76"/>
      <c r="CD521" s="76"/>
      <c r="CE521" s="76"/>
      <c r="CF521" s="76"/>
      <c r="CG521" s="76"/>
      <c r="CH521" s="76"/>
      <c r="CI521" s="76"/>
      <c r="CJ521" s="76"/>
      <c r="CK521" s="76"/>
      <c r="CL521" s="76"/>
      <c r="CM521" s="76"/>
      <c r="CN521" s="76"/>
      <c r="CO521" s="76"/>
      <c r="CP521" s="76"/>
      <c r="CQ521" s="76"/>
      <c r="CR521" s="76"/>
      <c r="CS521" s="76"/>
      <c r="CT521" s="76"/>
      <c r="CU521" s="76"/>
      <c r="CV521" s="76"/>
      <c r="CW521" s="76"/>
      <c r="CX521" s="76"/>
      <c r="CY521" s="76"/>
      <c r="CZ521" s="76"/>
      <c r="DA521" s="76"/>
      <c r="DB521" s="76"/>
      <c r="DC521" s="76"/>
      <c r="DD521" s="76"/>
      <c r="DE521" s="76"/>
      <c r="DF521" s="76"/>
      <c r="DG521" s="76"/>
      <c r="DH521" s="76"/>
      <c r="DI521" s="76"/>
      <c r="DJ521" s="76"/>
      <c r="DK521" s="76"/>
      <c r="DL521" s="76"/>
      <c r="DM521" s="76"/>
      <c r="DN521" s="76"/>
      <c r="DO521" s="77"/>
      <c r="DP521" s="77"/>
      <c r="DQ521" s="77"/>
      <c r="DR521" s="77"/>
      <c r="DS521" s="77"/>
      <c r="DT521" s="77"/>
      <c r="DU521" s="77"/>
      <c r="DV521" s="77"/>
      <c r="DW521" s="77"/>
      <c r="DX521" s="76"/>
      <c r="DY521" s="137"/>
      <c r="DZ521" s="76"/>
      <c r="EA521" s="137"/>
      <c r="EB521" s="76"/>
      <c r="EC521" s="137"/>
      <c r="ED521" s="76"/>
      <c r="EE521" s="137"/>
      <c r="EF521" s="76"/>
    </row>
    <row r="522" spans="2:136" x14ac:dyDescent="0.2">
      <c r="B522" s="76"/>
      <c r="T522" s="76"/>
      <c r="U522" s="76"/>
      <c r="V522" s="76"/>
      <c r="W522" s="76"/>
      <c r="X522" s="76"/>
      <c r="Y522" s="76"/>
      <c r="Z522" s="76"/>
      <c r="AA522" s="76"/>
      <c r="AB522" s="76"/>
      <c r="AC522" s="76"/>
      <c r="AD522" s="76"/>
      <c r="AE522" s="76"/>
      <c r="AF522" s="76"/>
      <c r="AG522" s="76"/>
      <c r="AH522" s="76"/>
      <c r="AI522" s="76"/>
      <c r="AJ522" s="76"/>
      <c r="AK522" s="76"/>
      <c r="AL522" s="76"/>
      <c r="AM522" s="76"/>
      <c r="AN522" s="76"/>
      <c r="AO522" s="76"/>
      <c r="AP522" s="76"/>
      <c r="AQ522" s="76"/>
      <c r="AR522" s="76"/>
      <c r="AS522" s="76"/>
      <c r="AT522" s="76"/>
      <c r="AU522" s="76"/>
      <c r="AV522" s="76"/>
      <c r="AW522" s="76"/>
      <c r="AX522" s="76"/>
      <c r="AY522" s="76"/>
      <c r="AZ522" s="76"/>
      <c r="BA522" s="76"/>
      <c r="BB522" s="76"/>
      <c r="BC522" s="76"/>
      <c r="BD522" s="76"/>
      <c r="BE522" s="76"/>
      <c r="BF522" s="76"/>
      <c r="BG522" s="76"/>
      <c r="BH522" s="76"/>
      <c r="BI522" s="76"/>
      <c r="BJ522" s="76"/>
      <c r="BK522" s="76"/>
      <c r="BL522" s="76"/>
      <c r="BM522" s="76"/>
      <c r="BN522" s="76"/>
      <c r="BO522" s="76"/>
      <c r="BP522" s="76"/>
      <c r="BQ522" s="76"/>
      <c r="BR522" s="76"/>
      <c r="BS522" s="76"/>
      <c r="BU522" s="76"/>
      <c r="BW522" s="76"/>
      <c r="BX522" s="76"/>
      <c r="BY522" s="76"/>
      <c r="BZ522" s="76"/>
      <c r="CA522" s="76"/>
      <c r="CB522" s="76"/>
      <c r="CC522" s="76"/>
      <c r="CD522" s="76"/>
      <c r="CE522" s="76"/>
      <c r="CF522" s="76"/>
      <c r="CG522" s="76"/>
      <c r="CH522" s="76"/>
      <c r="CI522" s="76"/>
      <c r="CJ522" s="76"/>
      <c r="CK522" s="76"/>
      <c r="CL522" s="76"/>
      <c r="CM522" s="76"/>
      <c r="CN522" s="76"/>
      <c r="CO522" s="76"/>
      <c r="CP522" s="76"/>
      <c r="CQ522" s="76"/>
      <c r="CR522" s="76"/>
      <c r="CS522" s="76"/>
      <c r="CT522" s="76"/>
      <c r="CU522" s="76"/>
      <c r="CV522" s="76"/>
      <c r="CW522" s="76"/>
      <c r="CX522" s="76"/>
      <c r="CY522" s="76"/>
      <c r="CZ522" s="76"/>
      <c r="DA522" s="76"/>
      <c r="DB522" s="76"/>
      <c r="DC522" s="76"/>
      <c r="DD522" s="76"/>
      <c r="DE522" s="76"/>
      <c r="DF522" s="76"/>
      <c r="DG522" s="76"/>
      <c r="DH522" s="76"/>
      <c r="DI522" s="76"/>
      <c r="DJ522" s="76"/>
      <c r="DK522" s="76"/>
      <c r="DL522" s="76"/>
      <c r="DM522" s="76"/>
      <c r="DN522" s="76"/>
      <c r="DO522" s="77"/>
      <c r="DP522" s="77"/>
      <c r="DQ522" s="77"/>
      <c r="DR522" s="77"/>
      <c r="DS522" s="77"/>
      <c r="DT522" s="77"/>
      <c r="DU522" s="77"/>
      <c r="DV522" s="77"/>
      <c r="DW522" s="77"/>
      <c r="DX522" s="76"/>
      <c r="DY522" s="137"/>
      <c r="DZ522" s="76"/>
      <c r="EA522" s="137"/>
      <c r="EB522" s="76"/>
      <c r="EC522" s="137"/>
      <c r="ED522" s="76"/>
      <c r="EE522" s="137"/>
      <c r="EF522" s="76"/>
    </row>
    <row r="523" spans="2:136" x14ac:dyDescent="0.2">
      <c r="B523" s="76"/>
      <c r="T523" s="76"/>
      <c r="U523" s="76"/>
      <c r="V523" s="76"/>
      <c r="W523" s="76"/>
      <c r="X523" s="76"/>
      <c r="Y523" s="76"/>
      <c r="Z523" s="76"/>
      <c r="AA523" s="76"/>
      <c r="AB523" s="76"/>
      <c r="AC523" s="76"/>
      <c r="AD523" s="76"/>
      <c r="AE523" s="76"/>
      <c r="AF523" s="76"/>
      <c r="AG523" s="76"/>
      <c r="AH523" s="76"/>
      <c r="AI523" s="76"/>
      <c r="AJ523" s="76"/>
      <c r="AK523" s="76"/>
      <c r="AL523" s="76"/>
      <c r="AM523" s="76"/>
      <c r="AN523" s="76"/>
      <c r="AO523" s="76"/>
      <c r="AP523" s="76"/>
      <c r="AQ523" s="76"/>
      <c r="AR523" s="76"/>
      <c r="AS523" s="76"/>
      <c r="AT523" s="76"/>
      <c r="AU523" s="76"/>
      <c r="AV523" s="76"/>
      <c r="AW523" s="76"/>
      <c r="AX523" s="76"/>
      <c r="AY523" s="76"/>
      <c r="AZ523" s="76"/>
      <c r="BA523" s="76"/>
      <c r="BB523" s="76"/>
      <c r="BC523" s="76"/>
      <c r="BD523" s="76"/>
      <c r="BE523" s="76"/>
      <c r="BF523" s="76"/>
      <c r="BG523" s="76"/>
      <c r="BH523" s="76"/>
      <c r="BI523" s="76"/>
      <c r="BJ523" s="76"/>
      <c r="BK523" s="76"/>
      <c r="BL523" s="76"/>
      <c r="BM523" s="76"/>
      <c r="BN523" s="76"/>
      <c r="BO523" s="76"/>
      <c r="BP523" s="76"/>
      <c r="BQ523" s="76"/>
      <c r="BR523" s="76"/>
      <c r="BS523" s="76"/>
      <c r="BU523" s="76"/>
      <c r="BW523" s="76"/>
      <c r="BX523" s="76"/>
      <c r="BY523" s="76"/>
      <c r="BZ523" s="76"/>
      <c r="CA523" s="76"/>
      <c r="CB523" s="76"/>
      <c r="CC523" s="76"/>
      <c r="CD523" s="76"/>
      <c r="CE523" s="76"/>
      <c r="CF523" s="76"/>
      <c r="CG523" s="76"/>
      <c r="CH523" s="76"/>
      <c r="CI523" s="76"/>
      <c r="CJ523" s="76"/>
      <c r="CK523" s="76"/>
      <c r="CL523" s="76"/>
      <c r="CM523" s="76"/>
      <c r="CN523" s="76"/>
      <c r="CO523" s="76"/>
      <c r="CP523" s="76"/>
      <c r="CQ523" s="76"/>
      <c r="CR523" s="76"/>
      <c r="CS523" s="76"/>
      <c r="CT523" s="76"/>
      <c r="CU523" s="76"/>
      <c r="CV523" s="76"/>
      <c r="CW523" s="76"/>
      <c r="CX523" s="76"/>
      <c r="CY523" s="76"/>
      <c r="CZ523" s="76"/>
      <c r="DA523" s="76"/>
      <c r="DB523" s="76"/>
      <c r="DC523" s="76"/>
      <c r="DD523" s="76"/>
      <c r="DE523" s="76"/>
      <c r="DF523" s="76"/>
      <c r="DG523" s="76"/>
      <c r="DH523" s="76"/>
      <c r="DI523" s="76"/>
      <c r="DJ523" s="76"/>
      <c r="DK523" s="76"/>
      <c r="DL523" s="76"/>
      <c r="DM523" s="76"/>
      <c r="DN523" s="76"/>
      <c r="DO523" s="77"/>
      <c r="DP523" s="77"/>
      <c r="DQ523" s="77"/>
      <c r="DR523" s="77"/>
      <c r="DS523" s="77"/>
      <c r="DT523" s="77"/>
      <c r="DU523" s="77"/>
      <c r="DV523" s="77"/>
      <c r="DW523" s="77"/>
      <c r="DX523" s="76"/>
      <c r="DY523" s="137"/>
      <c r="DZ523" s="76"/>
      <c r="EA523" s="137"/>
      <c r="EB523" s="76"/>
      <c r="EC523" s="137"/>
      <c r="ED523" s="76"/>
      <c r="EE523" s="137"/>
      <c r="EF523" s="76"/>
    </row>
    <row r="524" spans="2:136" x14ac:dyDescent="0.2">
      <c r="B524" s="76"/>
      <c r="T524" s="76"/>
      <c r="U524" s="76"/>
      <c r="V524" s="76"/>
      <c r="W524" s="76"/>
      <c r="X524" s="76"/>
      <c r="Y524" s="76"/>
      <c r="Z524" s="76"/>
      <c r="AA524" s="76"/>
      <c r="AB524" s="76"/>
      <c r="AC524" s="76"/>
      <c r="AD524" s="76"/>
      <c r="AE524" s="76"/>
      <c r="AF524" s="76"/>
      <c r="AG524" s="76"/>
      <c r="AH524" s="76"/>
      <c r="AI524" s="76"/>
      <c r="AJ524" s="76"/>
      <c r="AK524" s="76"/>
      <c r="AL524" s="76"/>
      <c r="AM524" s="76"/>
      <c r="AN524" s="76"/>
      <c r="AO524" s="76"/>
      <c r="AP524" s="76"/>
      <c r="AQ524" s="76"/>
      <c r="AR524" s="76"/>
      <c r="AS524" s="76"/>
      <c r="AT524" s="76"/>
      <c r="AU524" s="76"/>
      <c r="AV524" s="76"/>
      <c r="AW524" s="76"/>
      <c r="AX524" s="76"/>
      <c r="AY524" s="76"/>
      <c r="AZ524" s="76"/>
      <c r="BA524" s="76"/>
      <c r="BB524" s="76"/>
      <c r="BC524" s="76"/>
      <c r="BD524" s="76"/>
      <c r="BE524" s="76"/>
      <c r="BF524" s="76"/>
      <c r="BG524" s="76"/>
      <c r="BH524" s="76"/>
      <c r="BI524" s="76"/>
      <c r="BJ524" s="76"/>
      <c r="BK524" s="76"/>
      <c r="BL524" s="76"/>
      <c r="BM524" s="76"/>
      <c r="BN524" s="76"/>
      <c r="BO524" s="76"/>
      <c r="BP524" s="76"/>
      <c r="BQ524" s="76"/>
      <c r="BR524" s="76"/>
      <c r="BS524" s="76"/>
      <c r="BU524" s="76"/>
      <c r="BW524" s="76"/>
      <c r="BX524" s="76"/>
      <c r="BY524" s="76"/>
      <c r="BZ524" s="76"/>
      <c r="CA524" s="76"/>
      <c r="CB524" s="76"/>
      <c r="CC524" s="76"/>
      <c r="CD524" s="76"/>
      <c r="CE524" s="76"/>
      <c r="CF524" s="76"/>
      <c r="CG524" s="76"/>
      <c r="CH524" s="76"/>
      <c r="CI524" s="76"/>
      <c r="CJ524" s="76"/>
      <c r="CK524" s="76"/>
      <c r="CL524" s="76"/>
      <c r="CM524" s="76"/>
      <c r="CN524" s="76"/>
      <c r="CO524" s="76"/>
      <c r="CP524" s="76"/>
      <c r="CQ524" s="76"/>
      <c r="CR524" s="76"/>
      <c r="CS524" s="76"/>
      <c r="CT524" s="76"/>
      <c r="CU524" s="76"/>
      <c r="CV524" s="76"/>
      <c r="CW524" s="76"/>
      <c r="CX524" s="76"/>
      <c r="CY524" s="76"/>
      <c r="CZ524" s="76"/>
      <c r="DA524" s="76"/>
      <c r="DB524" s="76"/>
      <c r="DC524" s="76"/>
      <c r="DD524" s="76"/>
      <c r="DE524" s="76"/>
      <c r="DF524" s="76"/>
      <c r="DG524" s="76"/>
      <c r="DH524" s="76"/>
      <c r="DI524" s="76"/>
      <c r="DJ524" s="76"/>
      <c r="DK524" s="76"/>
      <c r="DL524" s="76"/>
      <c r="DM524" s="76"/>
      <c r="DN524" s="76"/>
      <c r="DO524" s="77"/>
      <c r="DP524" s="77"/>
      <c r="DQ524" s="77"/>
      <c r="DR524" s="77"/>
      <c r="DS524" s="77"/>
      <c r="DT524" s="77"/>
      <c r="DU524" s="77"/>
      <c r="DV524" s="77"/>
      <c r="DW524" s="77"/>
      <c r="DX524" s="76"/>
      <c r="DY524" s="137"/>
      <c r="DZ524" s="76"/>
      <c r="EA524" s="137"/>
      <c r="EB524" s="76"/>
      <c r="EC524" s="137"/>
      <c r="ED524" s="76"/>
      <c r="EE524" s="137"/>
      <c r="EF524" s="76"/>
    </row>
    <row r="525" spans="2:136" x14ac:dyDescent="0.2">
      <c r="B525" s="76"/>
      <c r="T525" s="76"/>
      <c r="U525" s="76"/>
      <c r="V525" s="76"/>
      <c r="W525" s="76"/>
      <c r="X525" s="76"/>
      <c r="Y525" s="76"/>
      <c r="Z525" s="76"/>
      <c r="AA525" s="76"/>
      <c r="AB525" s="76"/>
      <c r="AC525" s="76"/>
      <c r="AD525" s="76"/>
      <c r="AE525" s="76"/>
      <c r="AF525" s="76"/>
      <c r="AG525" s="76"/>
      <c r="AH525" s="76"/>
      <c r="AI525" s="76"/>
      <c r="AJ525" s="76"/>
      <c r="AK525" s="76"/>
      <c r="AL525" s="76"/>
      <c r="AM525" s="76"/>
      <c r="AN525" s="76"/>
      <c r="AO525" s="76"/>
      <c r="AP525" s="76"/>
      <c r="AQ525" s="76"/>
      <c r="AR525" s="76"/>
      <c r="AS525" s="76"/>
      <c r="AT525" s="76"/>
      <c r="AU525" s="76"/>
      <c r="AV525" s="76"/>
      <c r="AW525" s="76"/>
      <c r="AX525" s="76"/>
      <c r="AY525" s="76"/>
      <c r="AZ525" s="76"/>
      <c r="BA525" s="76"/>
      <c r="BB525" s="76"/>
      <c r="BC525" s="76"/>
      <c r="BD525" s="76"/>
      <c r="BE525" s="76"/>
      <c r="BF525" s="76"/>
      <c r="BG525" s="76"/>
      <c r="BH525" s="76"/>
      <c r="BI525" s="76"/>
      <c r="BJ525" s="76"/>
      <c r="BK525" s="76"/>
      <c r="BL525" s="76"/>
      <c r="BM525" s="76"/>
      <c r="BN525" s="76"/>
      <c r="BO525" s="76"/>
      <c r="BP525" s="76"/>
      <c r="BQ525" s="76"/>
      <c r="BR525" s="76"/>
      <c r="BS525" s="76"/>
      <c r="BU525" s="76"/>
      <c r="BW525" s="76"/>
      <c r="BX525" s="76"/>
      <c r="BY525" s="76"/>
      <c r="BZ525" s="76"/>
      <c r="CA525" s="76"/>
      <c r="CB525" s="76"/>
      <c r="CC525" s="76"/>
      <c r="CD525" s="76"/>
      <c r="CE525" s="76"/>
      <c r="CF525" s="76"/>
      <c r="CG525" s="76"/>
      <c r="CH525" s="76"/>
      <c r="CI525" s="76"/>
      <c r="CJ525" s="76"/>
      <c r="CK525" s="76"/>
      <c r="CL525" s="76"/>
      <c r="CM525" s="76"/>
      <c r="CN525" s="76"/>
      <c r="CO525" s="76"/>
      <c r="CP525" s="76"/>
      <c r="CQ525" s="76"/>
      <c r="CR525" s="76"/>
      <c r="CS525" s="76"/>
      <c r="CT525" s="76"/>
      <c r="CU525" s="76"/>
      <c r="CV525" s="76"/>
      <c r="CW525" s="76"/>
      <c r="CX525" s="76"/>
      <c r="CY525" s="76"/>
      <c r="CZ525" s="76"/>
      <c r="DA525" s="76"/>
      <c r="DB525" s="76"/>
      <c r="DC525" s="76"/>
      <c r="DD525" s="76"/>
      <c r="DE525" s="76"/>
      <c r="DF525" s="76"/>
      <c r="DG525" s="76"/>
      <c r="DH525" s="76"/>
      <c r="DI525" s="76"/>
      <c r="DJ525" s="76"/>
      <c r="DK525" s="76"/>
      <c r="DL525" s="76"/>
      <c r="DM525" s="76"/>
      <c r="DN525" s="76"/>
      <c r="DO525" s="77"/>
      <c r="DP525" s="77"/>
      <c r="DQ525" s="77"/>
      <c r="DR525" s="77"/>
      <c r="DS525" s="77"/>
      <c r="DT525" s="77"/>
      <c r="DU525" s="77"/>
      <c r="DV525" s="77"/>
      <c r="DW525" s="77"/>
      <c r="DX525" s="76"/>
      <c r="DY525" s="137"/>
      <c r="DZ525" s="76"/>
      <c r="EA525" s="137"/>
      <c r="EB525" s="76"/>
      <c r="EC525" s="137"/>
      <c r="ED525" s="76"/>
      <c r="EE525" s="137"/>
      <c r="EF525" s="76"/>
    </row>
    <row r="526" spans="2:136" x14ac:dyDescent="0.2">
      <c r="B526" s="76"/>
      <c r="T526" s="76"/>
      <c r="U526" s="76"/>
      <c r="V526" s="76"/>
      <c r="W526" s="76"/>
      <c r="X526" s="76"/>
      <c r="Y526" s="76"/>
      <c r="Z526" s="76"/>
      <c r="AA526" s="76"/>
      <c r="AB526" s="76"/>
      <c r="AC526" s="76"/>
      <c r="AD526" s="76"/>
      <c r="AE526" s="76"/>
      <c r="AF526" s="76"/>
      <c r="AG526" s="76"/>
      <c r="AH526" s="76"/>
      <c r="AI526" s="76"/>
      <c r="AJ526" s="76"/>
      <c r="AK526" s="76"/>
      <c r="AL526" s="76"/>
      <c r="AM526" s="76"/>
      <c r="AN526" s="76"/>
      <c r="AO526" s="76"/>
      <c r="AP526" s="76"/>
      <c r="AQ526" s="76"/>
      <c r="AR526" s="76"/>
      <c r="AS526" s="76"/>
      <c r="AT526" s="76"/>
      <c r="AU526" s="76"/>
      <c r="AV526" s="76"/>
      <c r="AW526" s="76"/>
      <c r="AX526" s="76"/>
      <c r="AY526" s="76"/>
      <c r="AZ526" s="76"/>
      <c r="BA526" s="76"/>
      <c r="BB526" s="76"/>
      <c r="BC526" s="76"/>
      <c r="BD526" s="76"/>
      <c r="BE526" s="76"/>
      <c r="BF526" s="76"/>
      <c r="BG526" s="76"/>
      <c r="BH526" s="76"/>
      <c r="BI526" s="76"/>
      <c r="BJ526" s="76"/>
      <c r="BK526" s="76"/>
      <c r="BL526" s="76"/>
      <c r="BM526" s="76"/>
      <c r="BN526" s="76"/>
      <c r="BO526" s="76"/>
      <c r="BP526" s="76"/>
      <c r="BQ526" s="76"/>
      <c r="BR526" s="76"/>
      <c r="BS526" s="76"/>
      <c r="BU526" s="76"/>
      <c r="BW526" s="76"/>
      <c r="BX526" s="76"/>
      <c r="BY526" s="76"/>
      <c r="BZ526" s="76"/>
      <c r="CA526" s="76"/>
      <c r="CB526" s="76"/>
      <c r="CC526" s="76"/>
      <c r="CD526" s="76"/>
      <c r="CE526" s="76"/>
      <c r="CF526" s="76"/>
      <c r="CG526" s="76"/>
      <c r="CH526" s="76"/>
      <c r="CI526" s="76"/>
      <c r="CJ526" s="76"/>
      <c r="CK526" s="76"/>
      <c r="CL526" s="76"/>
      <c r="CM526" s="76"/>
      <c r="CN526" s="76"/>
      <c r="CO526" s="76"/>
      <c r="CP526" s="76"/>
      <c r="CQ526" s="76"/>
      <c r="CR526" s="76"/>
      <c r="CS526" s="76"/>
      <c r="CT526" s="76"/>
      <c r="CU526" s="76"/>
      <c r="CV526" s="76"/>
      <c r="CW526" s="76"/>
      <c r="CX526" s="76"/>
      <c r="CY526" s="76"/>
      <c r="CZ526" s="76"/>
      <c r="DA526" s="76"/>
      <c r="DB526" s="76"/>
      <c r="DC526" s="76"/>
      <c r="DD526" s="76"/>
      <c r="DE526" s="76"/>
      <c r="DF526" s="76"/>
      <c r="DG526" s="76"/>
      <c r="DH526" s="76"/>
      <c r="DI526" s="76"/>
      <c r="DJ526" s="76"/>
      <c r="DK526" s="76"/>
      <c r="DL526" s="76"/>
      <c r="DM526" s="76"/>
      <c r="DN526" s="76"/>
      <c r="DO526" s="77"/>
      <c r="DP526" s="77"/>
      <c r="DQ526" s="77"/>
      <c r="DR526" s="77"/>
      <c r="DS526" s="77"/>
      <c r="DT526" s="77"/>
      <c r="DU526" s="77"/>
      <c r="DV526" s="77"/>
      <c r="DW526" s="77"/>
      <c r="DX526" s="76"/>
      <c r="DY526" s="137"/>
      <c r="DZ526" s="76"/>
      <c r="EA526" s="137"/>
      <c r="EB526" s="76"/>
      <c r="EC526" s="137"/>
      <c r="ED526" s="76"/>
      <c r="EE526" s="137"/>
      <c r="EF526" s="76"/>
    </row>
    <row r="527" spans="2:136" x14ac:dyDescent="0.2">
      <c r="B527" s="76"/>
      <c r="T527" s="76"/>
      <c r="U527" s="76"/>
      <c r="V527" s="76"/>
      <c r="W527" s="76"/>
      <c r="X527" s="76"/>
      <c r="Y527" s="76"/>
      <c r="Z527" s="76"/>
      <c r="AA527" s="76"/>
      <c r="AB527" s="76"/>
      <c r="AC527" s="76"/>
      <c r="AD527" s="76"/>
      <c r="AE527" s="76"/>
      <c r="AF527" s="76"/>
      <c r="AG527" s="76"/>
      <c r="AH527" s="76"/>
      <c r="AI527" s="76"/>
      <c r="AJ527" s="76"/>
      <c r="AK527" s="76"/>
      <c r="AL527" s="76"/>
      <c r="AM527" s="76"/>
      <c r="AN527" s="76"/>
      <c r="AO527" s="76"/>
      <c r="AP527" s="76"/>
      <c r="AQ527" s="76"/>
      <c r="AR527" s="76"/>
      <c r="AS527" s="76"/>
      <c r="AT527" s="76"/>
      <c r="AU527" s="76"/>
      <c r="AV527" s="76"/>
      <c r="AW527" s="76"/>
      <c r="AX527" s="76"/>
      <c r="AY527" s="76"/>
      <c r="AZ527" s="76"/>
      <c r="BA527" s="76"/>
      <c r="BB527" s="76"/>
      <c r="BC527" s="76"/>
      <c r="BD527" s="76"/>
      <c r="BE527" s="76"/>
      <c r="BF527" s="76"/>
      <c r="BG527" s="76"/>
      <c r="BH527" s="76"/>
      <c r="BI527" s="76"/>
      <c r="BJ527" s="76"/>
      <c r="BK527" s="76"/>
      <c r="BL527" s="76"/>
      <c r="BM527" s="76"/>
      <c r="BN527" s="76"/>
      <c r="BO527" s="76"/>
      <c r="BP527" s="76"/>
      <c r="BQ527" s="76"/>
      <c r="BR527" s="76"/>
      <c r="BS527" s="76"/>
      <c r="BU527" s="76"/>
      <c r="BW527" s="76"/>
      <c r="BX527" s="76"/>
      <c r="BY527" s="76"/>
      <c r="BZ527" s="76"/>
      <c r="CA527" s="76"/>
      <c r="CB527" s="76"/>
      <c r="CC527" s="76"/>
      <c r="CD527" s="76"/>
      <c r="CE527" s="76"/>
      <c r="CF527" s="76"/>
      <c r="CG527" s="76"/>
      <c r="CH527" s="76"/>
      <c r="CI527" s="76"/>
      <c r="CJ527" s="76"/>
      <c r="CK527" s="76"/>
      <c r="CL527" s="76"/>
      <c r="CM527" s="76"/>
      <c r="CN527" s="76"/>
      <c r="CO527" s="76"/>
      <c r="CP527" s="76"/>
      <c r="CQ527" s="76"/>
      <c r="CR527" s="76"/>
      <c r="CS527" s="76"/>
      <c r="CT527" s="76"/>
      <c r="CU527" s="76"/>
      <c r="CV527" s="76"/>
      <c r="CW527" s="76"/>
      <c r="CX527" s="76"/>
      <c r="CY527" s="76"/>
      <c r="CZ527" s="76"/>
      <c r="DA527" s="76"/>
      <c r="DB527" s="76"/>
      <c r="DC527" s="76"/>
      <c r="DD527" s="76"/>
      <c r="DE527" s="76"/>
      <c r="DF527" s="76"/>
      <c r="DG527" s="76"/>
      <c r="DH527" s="76"/>
      <c r="DI527" s="76"/>
      <c r="DJ527" s="76"/>
      <c r="DK527" s="76"/>
      <c r="DL527" s="76"/>
      <c r="DM527" s="76"/>
      <c r="DN527" s="76"/>
      <c r="DO527" s="77"/>
      <c r="DP527" s="77"/>
      <c r="DQ527" s="77"/>
      <c r="DR527" s="77"/>
      <c r="DS527" s="77"/>
      <c r="DT527" s="77"/>
      <c r="DU527" s="77"/>
      <c r="DV527" s="77"/>
      <c r="DW527" s="77"/>
      <c r="DX527" s="76"/>
      <c r="DY527" s="137"/>
      <c r="DZ527" s="76"/>
      <c r="EA527" s="137"/>
      <c r="EB527" s="76"/>
      <c r="EC527" s="137"/>
      <c r="ED527" s="76"/>
      <c r="EE527" s="137"/>
      <c r="EF527" s="76"/>
    </row>
    <row r="528" spans="2:136" x14ac:dyDescent="0.2">
      <c r="B528" s="76"/>
      <c r="T528" s="76"/>
      <c r="U528" s="76"/>
      <c r="V528" s="76"/>
      <c r="W528" s="76"/>
      <c r="X528" s="76"/>
      <c r="Y528" s="76"/>
      <c r="Z528" s="76"/>
      <c r="AA528" s="76"/>
      <c r="AB528" s="76"/>
      <c r="AC528" s="76"/>
      <c r="AD528" s="76"/>
      <c r="AE528" s="76"/>
      <c r="AF528" s="76"/>
      <c r="AG528" s="76"/>
      <c r="AH528" s="76"/>
      <c r="AI528" s="76"/>
      <c r="AJ528" s="76"/>
      <c r="AK528" s="76"/>
      <c r="AL528" s="76"/>
      <c r="AM528" s="76"/>
      <c r="AN528" s="76"/>
      <c r="AO528" s="76"/>
      <c r="AP528" s="76"/>
      <c r="AQ528" s="76"/>
      <c r="AR528" s="76"/>
      <c r="AS528" s="76"/>
      <c r="AT528" s="76"/>
      <c r="AU528" s="76"/>
      <c r="AV528" s="76"/>
      <c r="AW528" s="76"/>
      <c r="AX528" s="76"/>
      <c r="AY528" s="76"/>
      <c r="AZ528" s="76"/>
      <c r="BA528" s="76"/>
      <c r="BB528" s="76"/>
      <c r="BC528" s="76"/>
      <c r="BD528" s="76"/>
      <c r="BE528" s="76"/>
      <c r="BF528" s="76"/>
      <c r="BG528" s="76"/>
      <c r="BH528" s="76"/>
      <c r="BI528" s="76"/>
      <c r="BJ528" s="76"/>
      <c r="BK528" s="76"/>
      <c r="BL528" s="76"/>
      <c r="BM528" s="76"/>
      <c r="BN528" s="76"/>
      <c r="BO528" s="76"/>
      <c r="BP528" s="76"/>
      <c r="BQ528" s="76"/>
      <c r="BR528" s="76"/>
      <c r="BS528" s="76"/>
      <c r="BU528" s="76"/>
      <c r="BW528" s="76"/>
      <c r="BX528" s="76"/>
      <c r="BY528" s="76"/>
      <c r="BZ528" s="76"/>
      <c r="CA528" s="76"/>
      <c r="CB528" s="76"/>
      <c r="CC528" s="76"/>
      <c r="CD528" s="76"/>
      <c r="CE528" s="76"/>
      <c r="CF528" s="76"/>
      <c r="CG528" s="76"/>
      <c r="CH528" s="76"/>
      <c r="CI528" s="76"/>
      <c r="CJ528" s="76"/>
      <c r="CK528" s="76"/>
      <c r="CL528" s="76"/>
      <c r="CM528" s="76"/>
      <c r="CN528" s="76"/>
      <c r="CO528" s="76"/>
      <c r="CP528" s="76"/>
      <c r="CQ528" s="76"/>
      <c r="CR528" s="76"/>
      <c r="CS528" s="76"/>
      <c r="CT528" s="76"/>
      <c r="CU528" s="76"/>
      <c r="CV528" s="76"/>
      <c r="CW528" s="76"/>
      <c r="CX528" s="76"/>
      <c r="CY528" s="76"/>
      <c r="CZ528" s="76"/>
      <c r="DA528" s="76"/>
      <c r="DB528" s="76"/>
      <c r="DC528" s="76"/>
      <c r="DD528" s="76"/>
      <c r="DE528" s="76"/>
      <c r="DF528" s="76"/>
      <c r="DG528" s="76"/>
      <c r="DH528" s="76"/>
      <c r="DI528" s="76"/>
      <c r="DJ528" s="76"/>
      <c r="DK528" s="76"/>
      <c r="DL528" s="76"/>
      <c r="DM528" s="76"/>
      <c r="DN528" s="76"/>
      <c r="DO528" s="77"/>
      <c r="DP528" s="77"/>
      <c r="DQ528" s="77"/>
      <c r="DR528" s="77"/>
      <c r="DS528" s="77"/>
      <c r="DT528" s="77"/>
      <c r="DU528" s="77"/>
      <c r="DV528" s="77"/>
      <c r="DW528" s="77"/>
      <c r="DX528" s="76"/>
      <c r="DY528" s="137"/>
      <c r="DZ528" s="76"/>
      <c r="EA528" s="137"/>
      <c r="EB528" s="76"/>
      <c r="EC528" s="137"/>
      <c r="ED528" s="76"/>
      <c r="EE528" s="137"/>
      <c r="EF528" s="76"/>
    </row>
    <row r="529" spans="2:136" x14ac:dyDescent="0.2">
      <c r="B529" s="76"/>
      <c r="T529" s="76"/>
      <c r="U529" s="76"/>
      <c r="V529" s="76"/>
      <c r="W529" s="76"/>
      <c r="X529" s="76"/>
      <c r="Y529" s="76"/>
      <c r="Z529" s="76"/>
      <c r="AA529" s="76"/>
      <c r="AB529" s="76"/>
      <c r="AC529" s="76"/>
      <c r="AD529" s="76"/>
      <c r="AE529" s="76"/>
      <c r="AF529" s="76"/>
      <c r="AG529" s="76"/>
      <c r="AH529" s="76"/>
      <c r="AI529" s="76"/>
      <c r="AJ529" s="76"/>
      <c r="AK529" s="76"/>
      <c r="AL529" s="76"/>
      <c r="AM529" s="76"/>
      <c r="AN529" s="76"/>
      <c r="AO529" s="76"/>
      <c r="AP529" s="76"/>
      <c r="AQ529" s="76"/>
      <c r="AR529" s="76"/>
      <c r="AS529" s="76"/>
      <c r="AT529" s="76"/>
      <c r="AU529" s="76"/>
      <c r="AV529" s="76"/>
      <c r="AW529" s="76"/>
      <c r="AX529" s="76"/>
      <c r="AY529" s="76"/>
      <c r="AZ529" s="76"/>
      <c r="BA529" s="76"/>
      <c r="BB529" s="76"/>
      <c r="BC529" s="76"/>
      <c r="BD529" s="76"/>
      <c r="BE529" s="76"/>
      <c r="BF529" s="76"/>
      <c r="BG529" s="76"/>
      <c r="BH529" s="76"/>
      <c r="BI529" s="76"/>
      <c r="BJ529" s="76"/>
      <c r="BK529" s="76"/>
      <c r="BL529" s="76"/>
      <c r="BM529" s="76"/>
      <c r="BN529" s="76"/>
      <c r="BO529" s="76"/>
      <c r="BP529" s="76"/>
      <c r="BQ529" s="76"/>
      <c r="BR529" s="76"/>
      <c r="BS529" s="76"/>
      <c r="BU529" s="76"/>
      <c r="BW529" s="76"/>
      <c r="BX529" s="76"/>
      <c r="BY529" s="76"/>
      <c r="BZ529" s="76"/>
      <c r="CA529" s="76"/>
      <c r="CB529" s="76"/>
      <c r="CC529" s="76"/>
      <c r="CD529" s="76"/>
      <c r="CE529" s="76"/>
      <c r="CF529" s="76"/>
      <c r="CG529" s="76"/>
      <c r="CH529" s="76"/>
      <c r="CI529" s="76"/>
      <c r="CJ529" s="76"/>
      <c r="CK529" s="76"/>
      <c r="CL529" s="76"/>
      <c r="CM529" s="76"/>
      <c r="CN529" s="76"/>
      <c r="CO529" s="76"/>
      <c r="CP529" s="76"/>
      <c r="CQ529" s="76"/>
      <c r="CR529" s="76"/>
      <c r="CS529" s="76"/>
      <c r="CT529" s="76"/>
      <c r="CU529" s="76"/>
      <c r="CV529" s="76"/>
      <c r="CW529" s="76"/>
      <c r="CX529" s="76"/>
      <c r="CY529" s="76"/>
      <c r="CZ529" s="76"/>
      <c r="DA529" s="76"/>
      <c r="DB529" s="76"/>
      <c r="DC529" s="76"/>
      <c r="DD529" s="76"/>
      <c r="DE529" s="76"/>
      <c r="DF529" s="76"/>
      <c r="DG529" s="76"/>
      <c r="DH529" s="76"/>
      <c r="DI529" s="76"/>
      <c r="DJ529" s="76"/>
      <c r="DK529" s="76"/>
      <c r="DL529" s="76"/>
      <c r="DM529" s="76"/>
      <c r="DN529" s="76"/>
      <c r="DO529" s="77"/>
      <c r="DP529" s="77"/>
      <c r="DQ529" s="77"/>
      <c r="DR529" s="77"/>
      <c r="DS529" s="77"/>
      <c r="DT529" s="77"/>
      <c r="DU529" s="77"/>
      <c r="DV529" s="77"/>
      <c r="DW529" s="77"/>
      <c r="DX529" s="76"/>
      <c r="DY529" s="137"/>
      <c r="DZ529" s="76"/>
      <c r="EA529" s="137"/>
      <c r="EB529" s="76"/>
      <c r="EC529" s="137"/>
      <c r="ED529" s="76"/>
      <c r="EE529" s="137"/>
      <c r="EF529" s="76"/>
    </row>
    <row r="530" spans="2:136" x14ac:dyDescent="0.2">
      <c r="B530" s="76"/>
      <c r="T530" s="76"/>
      <c r="U530" s="76"/>
      <c r="V530" s="76"/>
      <c r="W530" s="76"/>
      <c r="X530" s="76"/>
      <c r="Y530" s="76"/>
      <c r="Z530" s="76"/>
      <c r="AA530" s="76"/>
      <c r="AB530" s="76"/>
      <c r="AC530" s="76"/>
      <c r="AD530" s="76"/>
      <c r="AE530" s="76"/>
      <c r="AF530" s="76"/>
      <c r="AG530" s="76"/>
      <c r="AH530" s="76"/>
      <c r="AI530" s="76"/>
      <c r="AJ530" s="76"/>
      <c r="AK530" s="76"/>
      <c r="AL530" s="76"/>
      <c r="AM530" s="76"/>
      <c r="AN530" s="76"/>
      <c r="AO530" s="76"/>
      <c r="AP530" s="76"/>
      <c r="AQ530" s="76"/>
      <c r="AR530" s="76"/>
      <c r="AS530" s="76"/>
      <c r="AT530" s="76"/>
      <c r="AU530" s="76"/>
      <c r="AV530" s="76"/>
      <c r="AW530" s="76"/>
      <c r="AX530" s="76"/>
      <c r="AY530" s="76"/>
      <c r="AZ530" s="76"/>
      <c r="BA530" s="76"/>
      <c r="BB530" s="76"/>
      <c r="BC530" s="76"/>
      <c r="BD530" s="76"/>
      <c r="BE530" s="76"/>
      <c r="BF530" s="76"/>
      <c r="BG530" s="76"/>
      <c r="BH530" s="76"/>
      <c r="BI530" s="76"/>
      <c r="BJ530" s="76"/>
      <c r="BK530" s="76"/>
      <c r="BL530" s="76"/>
      <c r="BM530" s="76"/>
      <c r="BN530" s="76"/>
      <c r="BO530" s="76"/>
      <c r="BP530" s="76"/>
      <c r="BQ530" s="76"/>
      <c r="BR530" s="76"/>
      <c r="BS530" s="76"/>
      <c r="BU530" s="76"/>
      <c r="BW530" s="76"/>
      <c r="BX530" s="76"/>
      <c r="BY530" s="76"/>
      <c r="BZ530" s="76"/>
      <c r="CA530" s="76"/>
      <c r="CB530" s="76"/>
      <c r="CC530" s="76"/>
      <c r="CD530" s="76"/>
      <c r="CE530" s="76"/>
      <c r="CF530" s="76"/>
      <c r="CG530" s="76"/>
      <c r="CH530" s="76"/>
      <c r="CI530" s="76"/>
      <c r="CJ530" s="76"/>
      <c r="CK530" s="76"/>
      <c r="CL530" s="76"/>
      <c r="CM530" s="76"/>
      <c r="CN530" s="76"/>
      <c r="CO530" s="76"/>
      <c r="CP530" s="76"/>
      <c r="CQ530" s="76"/>
      <c r="CR530" s="76"/>
      <c r="CS530" s="76"/>
      <c r="CT530" s="76"/>
      <c r="CU530" s="76"/>
      <c r="CV530" s="76"/>
      <c r="CW530" s="76"/>
      <c r="CX530" s="76"/>
      <c r="CY530" s="76"/>
      <c r="CZ530" s="76"/>
      <c r="DA530" s="76"/>
      <c r="DB530" s="76"/>
      <c r="DC530" s="76"/>
      <c r="DD530" s="76"/>
      <c r="DE530" s="76"/>
      <c r="DF530" s="76"/>
      <c r="DG530" s="76"/>
      <c r="DH530" s="76"/>
      <c r="DI530" s="76"/>
      <c r="DJ530" s="76"/>
      <c r="DK530" s="76"/>
      <c r="DL530" s="76"/>
      <c r="DM530" s="76"/>
      <c r="DN530" s="76"/>
      <c r="DO530" s="77"/>
      <c r="DP530" s="77"/>
      <c r="DQ530" s="77"/>
      <c r="DR530" s="77"/>
      <c r="DS530" s="77"/>
      <c r="DT530" s="77"/>
      <c r="DU530" s="77"/>
      <c r="DV530" s="77"/>
      <c r="DW530" s="77"/>
      <c r="DX530" s="76"/>
      <c r="DY530" s="137"/>
      <c r="DZ530" s="76"/>
      <c r="EA530" s="137"/>
      <c r="EB530" s="76"/>
      <c r="EC530" s="137"/>
      <c r="ED530" s="76"/>
      <c r="EE530" s="137"/>
      <c r="EF530" s="76"/>
    </row>
    <row r="531" spans="2:136" x14ac:dyDescent="0.2">
      <c r="B531" s="76"/>
      <c r="T531" s="76"/>
      <c r="U531" s="76"/>
      <c r="V531" s="76"/>
      <c r="W531" s="76"/>
      <c r="X531" s="76"/>
      <c r="Y531" s="76"/>
      <c r="Z531" s="76"/>
      <c r="AA531" s="76"/>
      <c r="AB531" s="76"/>
      <c r="AC531" s="76"/>
      <c r="AD531" s="76"/>
      <c r="AE531" s="76"/>
      <c r="AF531" s="76"/>
      <c r="AG531" s="76"/>
      <c r="AH531" s="76"/>
      <c r="AI531" s="76"/>
      <c r="AJ531" s="76"/>
      <c r="AK531" s="76"/>
      <c r="AL531" s="76"/>
      <c r="AM531" s="76"/>
      <c r="AN531" s="76"/>
      <c r="AO531" s="76"/>
      <c r="AP531" s="76"/>
      <c r="AQ531" s="76"/>
      <c r="AR531" s="76"/>
      <c r="AS531" s="76"/>
      <c r="AT531" s="76"/>
      <c r="AU531" s="76"/>
      <c r="AV531" s="76"/>
      <c r="AW531" s="76"/>
      <c r="AX531" s="76"/>
      <c r="AY531" s="76"/>
      <c r="AZ531" s="76"/>
      <c r="BA531" s="76"/>
      <c r="BB531" s="76"/>
      <c r="BC531" s="76"/>
      <c r="BD531" s="76"/>
      <c r="BE531" s="76"/>
      <c r="BF531" s="76"/>
      <c r="BG531" s="76"/>
      <c r="BH531" s="76"/>
      <c r="BI531" s="76"/>
      <c r="BJ531" s="76"/>
      <c r="BK531" s="76"/>
      <c r="BL531" s="76"/>
      <c r="BM531" s="76"/>
      <c r="BN531" s="76"/>
      <c r="BO531" s="76"/>
      <c r="BP531" s="76"/>
      <c r="BQ531" s="76"/>
      <c r="BR531" s="76"/>
      <c r="BS531" s="76"/>
      <c r="BU531" s="76"/>
      <c r="BW531" s="76"/>
      <c r="BX531" s="76"/>
      <c r="BY531" s="76"/>
      <c r="BZ531" s="76"/>
      <c r="CA531" s="76"/>
      <c r="CB531" s="76"/>
      <c r="CC531" s="76"/>
      <c r="CD531" s="76"/>
      <c r="CE531" s="76"/>
      <c r="CF531" s="76"/>
      <c r="CG531" s="76"/>
      <c r="CH531" s="76"/>
      <c r="CI531" s="76"/>
      <c r="CJ531" s="76"/>
      <c r="CK531" s="76"/>
      <c r="CL531" s="76"/>
      <c r="CM531" s="76"/>
      <c r="CN531" s="76"/>
      <c r="CO531" s="76"/>
      <c r="CP531" s="76"/>
      <c r="CQ531" s="76"/>
      <c r="CR531" s="76"/>
      <c r="CS531" s="76"/>
      <c r="CT531" s="76"/>
      <c r="CU531" s="76"/>
      <c r="CV531" s="76"/>
      <c r="CW531" s="76"/>
      <c r="CX531" s="76"/>
      <c r="CY531" s="76"/>
      <c r="CZ531" s="76"/>
      <c r="DA531" s="76"/>
      <c r="DB531" s="76"/>
      <c r="DC531" s="76"/>
      <c r="DD531" s="76"/>
      <c r="DE531" s="76"/>
      <c r="DF531" s="76"/>
      <c r="DG531" s="76"/>
      <c r="DH531" s="76"/>
      <c r="DI531" s="76"/>
      <c r="DJ531" s="76"/>
      <c r="DK531" s="76"/>
      <c r="DL531" s="76"/>
      <c r="DM531" s="76"/>
      <c r="DN531" s="76"/>
      <c r="DO531" s="77"/>
      <c r="DP531" s="77"/>
      <c r="DQ531" s="77"/>
      <c r="DR531" s="77"/>
      <c r="DS531" s="77"/>
      <c r="DT531" s="77"/>
      <c r="DU531" s="77"/>
      <c r="DV531" s="77"/>
      <c r="DW531" s="77"/>
      <c r="DX531" s="76"/>
      <c r="DY531" s="137"/>
      <c r="DZ531" s="76"/>
      <c r="EA531" s="137"/>
      <c r="EB531" s="76"/>
      <c r="EC531" s="137"/>
      <c r="ED531" s="76"/>
      <c r="EE531" s="137"/>
      <c r="EF531" s="76"/>
    </row>
    <row r="532" spans="2:136" x14ac:dyDescent="0.2">
      <c r="B532" s="76"/>
      <c r="T532" s="76"/>
      <c r="U532" s="76"/>
      <c r="V532" s="76"/>
      <c r="W532" s="76"/>
      <c r="X532" s="76"/>
      <c r="Y532" s="76"/>
      <c r="Z532" s="76"/>
      <c r="AA532" s="76"/>
      <c r="AB532" s="76"/>
      <c r="AC532" s="76"/>
      <c r="AD532" s="76"/>
      <c r="AE532" s="76"/>
      <c r="AF532" s="76"/>
      <c r="AG532" s="76"/>
      <c r="AH532" s="76"/>
      <c r="AI532" s="76"/>
      <c r="AJ532" s="76"/>
      <c r="AK532" s="76"/>
      <c r="AL532" s="76"/>
      <c r="AM532" s="76"/>
      <c r="AN532" s="76"/>
      <c r="AO532" s="76"/>
      <c r="AP532" s="76"/>
      <c r="AQ532" s="76"/>
      <c r="AR532" s="76"/>
      <c r="AS532" s="76"/>
      <c r="AT532" s="76"/>
      <c r="AU532" s="76"/>
      <c r="AV532" s="76"/>
      <c r="AW532" s="76"/>
      <c r="AX532" s="76"/>
      <c r="AY532" s="76"/>
      <c r="AZ532" s="76"/>
      <c r="BA532" s="76"/>
      <c r="BB532" s="76"/>
      <c r="BC532" s="76"/>
      <c r="BD532" s="76"/>
      <c r="BE532" s="76"/>
      <c r="BF532" s="76"/>
      <c r="BG532" s="76"/>
      <c r="BH532" s="76"/>
      <c r="BI532" s="76"/>
      <c r="BJ532" s="76"/>
      <c r="BK532" s="76"/>
      <c r="BL532" s="76"/>
      <c r="BM532" s="76"/>
      <c r="BN532" s="76"/>
      <c r="BO532" s="76"/>
      <c r="BP532" s="76"/>
      <c r="BQ532" s="76"/>
      <c r="BR532" s="76"/>
      <c r="BS532" s="76"/>
      <c r="BU532" s="76"/>
      <c r="BW532" s="76"/>
      <c r="BX532" s="76"/>
      <c r="BY532" s="76"/>
      <c r="BZ532" s="76"/>
      <c r="CA532" s="76"/>
      <c r="CB532" s="76"/>
      <c r="CC532" s="76"/>
      <c r="CD532" s="76"/>
      <c r="CE532" s="76"/>
      <c r="CF532" s="76"/>
      <c r="CG532" s="76"/>
      <c r="CH532" s="76"/>
      <c r="CI532" s="76"/>
      <c r="CJ532" s="76"/>
      <c r="CK532" s="76"/>
      <c r="CL532" s="76"/>
      <c r="CM532" s="76"/>
      <c r="CN532" s="76"/>
      <c r="CO532" s="76"/>
      <c r="CP532" s="76"/>
      <c r="CQ532" s="76"/>
      <c r="CR532" s="76"/>
      <c r="CS532" s="76"/>
      <c r="CT532" s="76"/>
      <c r="CU532" s="76"/>
      <c r="CV532" s="76"/>
      <c r="CW532" s="76"/>
      <c r="CX532" s="76"/>
      <c r="CY532" s="76"/>
      <c r="CZ532" s="76"/>
      <c r="DA532" s="76"/>
      <c r="DB532" s="76"/>
      <c r="DC532" s="76"/>
      <c r="DD532" s="76"/>
      <c r="DE532" s="76"/>
      <c r="DF532" s="76"/>
      <c r="DG532" s="76"/>
      <c r="DH532" s="76"/>
      <c r="DI532" s="76"/>
      <c r="DJ532" s="76"/>
      <c r="DK532" s="76"/>
      <c r="DL532" s="76"/>
      <c r="DM532" s="76"/>
      <c r="DN532" s="76"/>
      <c r="DO532" s="77"/>
      <c r="DP532" s="77"/>
      <c r="DQ532" s="77"/>
      <c r="DR532" s="77"/>
      <c r="DS532" s="77"/>
      <c r="DT532" s="77"/>
      <c r="DU532" s="77"/>
      <c r="DV532" s="77"/>
      <c r="DW532" s="77"/>
      <c r="DX532" s="76"/>
      <c r="DY532" s="137"/>
      <c r="DZ532" s="76"/>
      <c r="EA532" s="137"/>
      <c r="EB532" s="76"/>
      <c r="EC532" s="137"/>
      <c r="ED532" s="76"/>
      <c r="EE532" s="137"/>
      <c r="EF532" s="76"/>
    </row>
    <row r="533" spans="2:136" x14ac:dyDescent="0.2">
      <c r="B533" s="76"/>
      <c r="T533" s="76"/>
      <c r="U533" s="76"/>
      <c r="V533" s="76"/>
      <c r="W533" s="76"/>
      <c r="X533" s="76"/>
      <c r="Y533" s="76"/>
      <c r="Z533" s="76"/>
      <c r="AA533" s="76"/>
      <c r="AB533" s="76"/>
      <c r="AC533" s="76"/>
      <c r="AD533" s="76"/>
      <c r="AE533" s="76"/>
      <c r="AF533" s="76"/>
      <c r="AG533" s="76"/>
      <c r="AH533" s="76"/>
      <c r="AI533" s="76"/>
      <c r="AJ533" s="76"/>
      <c r="AK533" s="76"/>
      <c r="AL533" s="76"/>
      <c r="AM533" s="76"/>
      <c r="AN533" s="76"/>
      <c r="AO533" s="76"/>
      <c r="AP533" s="76"/>
      <c r="AQ533" s="76"/>
      <c r="AR533" s="76"/>
      <c r="AS533" s="76"/>
      <c r="AT533" s="76"/>
      <c r="AU533" s="76"/>
      <c r="AV533" s="76"/>
      <c r="AW533" s="76"/>
      <c r="AX533" s="76"/>
      <c r="AY533" s="76"/>
      <c r="AZ533" s="76"/>
      <c r="BA533" s="76"/>
      <c r="BB533" s="76"/>
      <c r="BC533" s="76"/>
      <c r="BD533" s="76"/>
      <c r="BE533" s="76"/>
      <c r="BF533" s="76"/>
      <c r="BG533" s="76"/>
      <c r="BH533" s="76"/>
      <c r="BI533" s="76"/>
      <c r="BJ533" s="76"/>
      <c r="BK533" s="76"/>
      <c r="BL533" s="76"/>
      <c r="BM533" s="76"/>
      <c r="BN533" s="76"/>
      <c r="BO533" s="76"/>
      <c r="BP533" s="76"/>
      <c r="BQ533" s="76"/>
      <c r="BR533" s="76"/>
      <c r="BS533" s="76"/>
      <c r="BU533" s="76"/>
      <c r="BW533" s="76"/>
      <c r="BX533" s="76"/>
      <c r="BY533" s="76"/>
      <c r="BZ533" s="76"/>
      <c r="CA533" s="76"/>
      <c r="CB533" s="76"/>
      <c r="CC533" s="76"/>
      <c r="CD533" s="76"/>
      <c r="CE533" s="76"/>
      <c r="CF533" s="76"/>
      <c r="CG533" s="76"/>
      <c r="CH533" s="76"/>
      <c r="CI533" s="76"/>
      <c r="CJ533" s="76"/>
      <c r="CK533" s="76"/>
      <c r="CL533" s="76"/>
      <c r="CM533" s="76"/>
      <c r="CN533" s="76"/>
      <c r="CO533" s="76"/>
      <c r="CP533" s="76"/>
      <c r="CQ533" s="76"/>
      <c r="CR533" s="76"/>
      <c r="CS533" s="76"/>
      <c r="CT533" s="76"/>
      <c r="CU533" s="76"/>
      <c r="CV533" s="76"/>
      <c r="CW533" s="76"/>
      <c r="CX533" s="76"/>
      <c r="CY533" s="76"/>
      <c r="CZ533" s="76"/>
      <c r="DA533" s="76"/>
      <c r="DB533" s="76"/>
      <c r="DC533" s="76"/>
      <c r="DD533" s="76"/>
      <c r="DE533" s="76"/>
      <c r="DF533" s="76"/>
      <c r="DG533" s="76"/>
      <c r="DH533" s="76"/>
      <c r="DI533" s="76"/>
      <c r="DJ533" s="76"/>
      <c r="DK533" s="76"/>
      <c r="DL533" s="76"/>
      <c r="DM533" s="76"/>
      <c r="DN533" s="76"/>
      <c r="DO533" s="77"/>
      <c r="DP533" s="77"/>
      <c r="DQ533" s="77"/>
      <c r="DR533" s="77"/>
      <c r="DS533" s="77"/>
      <c r="DT533" s="77"/>
      <c r="DU533" s="77"/>
      <c r="DV533" s="77"/>
      <c r="DW533" s="77"/>
      <c r="DX533" s="76"/>
      <c r="DY533" s="137"/>
      <c r="DZ533" s="76"/>
      <c r="EA533" s="137"/>
      <c r="EB533" s="76"/>
      <c r="EC533" s="137"/>
      <c r="ED533" s="76"/>
      <c r="EE533" s="137"/>
      <c r="EF533" s="76"/>
    </row>
    <row r="534" spans="2:136" x14ac:dyDescent="0.2">
      <c r="B534" s="76"/>
      <c r="T534" s="76"/>
      <c r="U534" s="76"/>
      <c r="V534" s="76"/>
      <c r="W534" s="76"/>
      <c r="X534" s="76"/>
      <c r="Y534" s="76"/>
      <c r="Z534" s="76"/>
      <c r="AA534" s="76"/>
      <c r="AB534" s="76"/>
      <c r="AC534" s="76"/>
      <c r="AD534" s="76"/>
      <c r="AE534" s="76"/>
      <c r="AF534" s="76"/>
      <c r="AG534" s="76"/>
      <c r="AH534" s="76"/>
      <c r="AI534" s="76"/>
      <c r="AJ534" s="76"/>
      <c r="AK534" s="76"/>
      <c r="AL534" s="76"/>
      <c r="AM534" s="76"/>
      <c r="AN534" s="76"/>
      <c r="AO534" s="76"/>
      <c r="AP534" s="76"/>
      <c r="AQ534" s="76"/>
      <c r="AR534" s="76"/>
      <c r="AS534" s="76"/>
      <c r="AT534" s="76"/>
      <c r="AU534" s="76"/>
      <c r="AV534" s="76"/>
      <c r="AW534" s="76"/>
      <c r="AX534" s="76"/>
      <c r="AY534" s="76"/>
      <c r="AZ534" s="76"/>
      <c r="BA534" s="76"/>
      <c r="BB534" s="76"/>
      <c r="BC534" s="76"/>
      <c r="BD534" s="76"/>
      <c r="BE534" s="76"/>
      <c r="BF534" s="76"/>
      <c r="BG534" s="76"/>
      <c r="BH534" s="76"/>
      <c r="BI534" s="76"/>
      <c r="BJ534" s="76"/>
      <c r="BK534" s="76"/>
      <c r="BL534" s="76"/>
      <c r="BM534" s="76"/>
      <c r="BN534" s="76"/>
      <c r="BO534" s="76"/>
      <c r="BP534" s="76"/>
      <c r="BQ534" s="76"/>
      <c r="BR534" s="76"/>
      <c r="BS534" s="76"/>
      <c r="BU534" s="76"/>
      <c r="BW534" s="76"/>
      <c r="BX534" s="76"/>
      <c r="BY534" s="76"/>
      <c r="BZ534" s="76"/>
      <c r="CA534" s="76"/>
      <c r="CB534" s="76"/>
      <c r="CC534" s="76"/>
      <c r="CD534" s="76"/>
      <c r="CE534" s="76"/>
      <c r="CF534" s="76"/>
      <c r="CG534" s="76"/>
      <c r="CH534" s="76"/>
      <c r="CI534" s="76"/>
      <c r="CJ534" s="76"/>
      <c r="CK534" s="76"/>
      <c r="CL534" s="76"/>
      <c r="CM534" s="76"/>
      <c r="CN534" s="76"/>
      <c r="CO534" s="76"/>
      <c r="CP534" s="76"/>
      <c r="CQ534" s="76"/>
      <c r="CR534" s="76"/>
      <c r="CS534" s="76"/>
      <c r="CT534" s="76"/>
      <c r="CU534" s="76"/>
      <c r="CV534" s="76"/>
      <c r="CW534" s="76"/>
      <c r="CX534" s="76"/>
      <c r="CY534" s="76"/>
      <c r="CZ534" s="76"/>
      <c r="DA534" s="76"/>
      <c r="DB534" s="76"/>
      <c r="DC534" s="76"/>
      <c r="DD534" s="76"/>
      <c r="DE534" s="76"/>
      <c r="DF534" s="76"/>
      <c r="DG534" s="76"/>
      <c r="DH534" s="76"/>
      <c r="DI534" s="76"/>
      <c r="DJ534" s="76"/>
      <c r="DK534" s="76"/>
      <c r="DL534" s="76"/>
      <c r="DM534" s="76"/>
      <c r="DN534" s="76"/>
      <c r="DO534" s="77"/>
      <c r="DP534" s="77"/>
      <c r="DQ534" s="77"/>
      <c r="DR534" s="77"/>
      <c r="DS534" s="77"/>
      <c r="DT534" s="77"/>
      <c r="DU534" s="77"/>
      <c r="DV534" s="77"/>
      <c r="DW534" s="77"/>
      <c r="DX534" s="76"/>
      <c r="DY534" s="137"/>
      <c r="DZ534" s="76"/>
      <c r="EA534" s="137"/>
      <c r="EB534" s="76"/>
      <c r="EC534" s="137"/>
      <c r="ED534" s="76"/>
      <c r="EE534" s="137"/>
      <c r="EF534" s="76"/>
    </row>
    <row r="535" spans="2:136" x14ac:dyDescent="0.2">
      <c r="B535" s="76"/>
      <c r="T535" s="76"/>
      <c r="U535" s="76"/>
      <c r="V535" s="76"/>
      <c r="W535" s="76"/>
      <c r="X535" s="76"/>
      <c r="Y535" s="76"/>
      <c r="Z535" s="76"/>
      <c r="AA535" s="76"/>
      <c r="AB535" s="76"/>
      <c r="AC535" s="76"/>
      <c r="AD535" s="76"/>
      <c r="AE535" s="76"/>
      <c r="AF535" s="76"/>
      <c r="AG535" s="76"/>
      <c r="AH535" s="76"/>
      <c r="AI535" s="76"/>
      <c r="AJ535" s="76"/>
      <c r="AK535" s="76"/>
      <c r="AL535" s="76"/>
      <c r="AM535" s="76"/>
      <c r="AN535" s="76"/>
      <c r="AO535" s="76"/>
      <c r="AP535" s="76"/>
      <c r="AQ535" s="76"/>
      <c r="AR535" s="76"/>
      <c r="AS535" s="76"/>
      <c r="AT535" s="76"/>
      <c r="AU535" s="76"/>
      <c r="AV535" s="76"/>
      <c r="AW535" s="76"/>
      <c r="AX535" s="76"/>
      <c r="AY535" s="76"/>
      <c r="AZ535" s="76"/>
      <c r="BA535" s="76"/>
      <c r="BB535" s="76"/>
      <c r="BC535" s="76"/>
      <c r="BD535" s="76"/>
      <c r="BE535" s="76"/>
      <c r="BF535" s="76"/>
      <c r="BG535" s="76"/>
      <c r="BH535" s="76"/>
      <c r="BI535" s="76"/>
      <c r="BJ535" s="76"/>
      <c r="BK535" s="76"/>
      <c r="BL535" s="76"/>
      <c r="BM535" s="76"/>
      <c r="BN535" s="76"/>
      <c r="BO535" s="76"/>
      <c r="BP535" s="76"/>
      <c r="BQ535" s="76"/>
      <c r="BR535" s="76"/>
      <c r="BS535" s="76"/>
      <c r="BU535" s="76"/>
      <c r="BW535" s="76"/>
      <c r="BX535" s="76"/>
      <c r="BY535" s="76"/>
      <c r="BZ535" s="76"/>
      <c r="CA535" s="76"/>
      <c r="CB535" s="76"/>
      <c r="CC535" s="76"/>
      <c r="CD535" s="76"/>
      <c r="CE535" s="76"/>
      <c r="CF535" s="76"/>
      <c r="CG535" s="76"/>
      <c r="CH535" s="76"/>
      <c r="CI535" s="76"/>
      <c r="CJ535" s="76"/>
      <c r="CK535" s="76"/>
      <c r="CL535" s="76"/>
      <c r="CM535" s="76"/>
      <c r="CN535" s="76"/>
      <c r="CO535" s="76"/>
      <c r="CP535" s="76"/>
      <c r="CQ535" s="76"/>
      <c r="CR535" s="76"/>
      <c r="CS535" s="76"/>
      <c r="CT535" s="76"/>
      <c r="CU535" s="76"/>
      <c r="CV535" s="76"/>
      <c r="CW535" s="76"/>
      <c r="CX535" s="76"/>
      <c r="CY535" s="76"/>
      <c r="CZ535" s="76"/>
      <c r="DA535" s="76"/>
      <c r="DB535" s="76"/>
      <c r="DC535" s="76"/>
      <c r="DD535" s="76"/>
      <c r="DE535" s="76"/>
      <c r="DF535" s="76"/>
      <c r="DG535" s="76"/>
      <c r="DH535" s="76"/>
      <c r="DI535" s="76"/>
      <c r="DJ535" s="76"/>
      <c r="DK535" s="76"/>
      <c r="DL535" s="76"/>
      <c r="DM535" s="76"/>
      <c r="DN535" s="76"/>
      <c r="DO535" s="77"/>
      <c r="DP535" s="77"/>
      <c r="DQ535" s="77"/>
      <c r="DR535" s="77"/>
      <c r="DS535" s="77"/>
      <c r="DT535" s="77"/>
      <c r="DU535" s="77"/>
      <c r="DV535" s="77"/>
      <c r="DW535" s="77"/>
      <c r="DX535" s="76"/>
      <c r="DY535" s="137"/>
      <c r="DZ535" s="76"/>
      <c r="EA535" s="137"/>
      <c r="EB535" s="76"/>
      <c r="EC535" s="137"/>
      <c r="ED535" s="76"/>
      <c r="EE535" s="137"/>
      <c r="EF535" s="76"/>
    </row>
    <row r="536" spans="2:136" x14ac:dyDescent="0.2">
      <c r="B536" s="76"/>
      <c r="T536" s="76"/>
      <c r="U536" s="76"/>
      <c r="V536" s="76"/>
      <c r="W536" s="76"/>
      <c r="X536" s="76"/>
      <c r="Y536" s="76"/>
      <c r="Z536" s="76"/>
      <c r="AA536" s="76"/>
      <c r="AB536" s="76"/>
      <c r="AC536" s="76"/>
      <c r="AD536" s="76"/>
      <c r="AE536" s="76"/>
      <c r="AF536" s="76"/>
      <c r="AG536" s="76"/>
      <c r="AH536" s="76"/>
      <c r="AI536" s="76"/>
      <c r="AJ536" s="76"/>
      <c r="AK536" s="76"/>
      <c r="AL536" s="76"/>
      <c r="AM536" s="76"/>
      <c r="AN536" s="76"/>
      <c r="AO536" s="76"/>
      <c r="AP536" s="76"/>
      <c r="AQ536" s="76"/>
      <c r="AR536" s="76"/>
      <c r="AS536" s="76"/>
      <c r="AT536" s="76"/>
      <c r="AU536" s="76"/>
      <c r="AV536" s="76"/>
      <c r="AW536" s="76"/>
      <c r="AX536" s="76"/>
      <c r="AY536" s="76"/>
      <c r="AZ536" s="76"/>
      <c r="BA536" s="76"/>
      <c r="BB536" s="76"/>
      <c r="BC536" s="76"/>
      <c r="BD536" s="76"/>
      <c r="BE536" s="76"/>
      <c r="BF536" s="76"/>
      <c r="BG536" s="76"/>
      <c r="BH536" s="76"/>
      <c r="BI536" s="76"/>
      <c r="BJ536" s="76"/>
      <c r="BK536" s="76"/>
      <c r="BL536" s="76"/>
      <c r="BM536" s="76"/>
      <c r="BN536" s="76"/>
      <c r="BO536" s="76"/>
      <c r="BP536" s="76"/>
      <c r="BQ536" s="76"/>
      <c r="BR536" s="76"/>
      <c r="BS536" s="76"/>
      <c r="BU536" s="76"/>
      <c r="BW536" s="76"/>
      <c r="BX536" s="76"/>
      <c r="BY536" s="76"/>
      <c r="BZ536" s="76"/>
      <c r="CA536" s="76"/>
      <c r="CB536" s="76"/>
      <c r="CC536" s="76"/>
      <c r="CD536" s="76"/>
      <c r="CE536" s="76"/>
      <c r="CF536" s="76"/>
      <c r="CG536" s="76"/>
      <c r="CH536" s="76"/>
      <c r="CI536" s="76"/>
      <c r="CJ536" s="76"/>
      <c r="CK536" s="76"/>
      <c r="CL536" s="76"/>
      <c r="CM536" s="76"/>
      <c r="CN536" s="76"/>
      <c r="CO536" s="76"/>
      <c r="CP536" s="76"/>
      <c r="CQ536" s="76"/>
      <c r="CR536" s="76"/>
      <c r="CS536" s="76"/>
      <c r="CT536" s="76"/>
      <c r="CU536" s="76"/>
      <c r="CV536" s="76"/>
      <c r="CW536" s="76"/>
      <c r="CX536" s="76"/>
      <c r="CY536" s="76"/>
      <c r="CZ536" s="76"/>
      <c r="DA536" s="76"/>
      <c r="DB536" s="76"/>
      <c r="DC536" s="76"/>
      <c r="DD536" s="76"/>
      <c r="DE536" s="76"/>
      <c r="DF536" s="76"/>
      <c r="DG536" s="76"/>
      <c r="DH536" s="76"/>
      <c r="DI536" s="76"/>
      <c r="DJ536" s="76"/>
      <c r="DK536" s="76"/>
      <c r="DL536" s="76"/>
      <c r="DM536" s="76"/>
      <c r="DN536" s="76"/>
      <c r="DO536" s="77"/>
      <c r="DP536" s="77"/>
      <c r="DQ536" s="77"/>
      <c r="DR536" s="77"/>
      <c r="DS536" s="77"/>
      <c r="DT536" s="77"/>
      <c r="DU536" s="77"/>
      <c r="DV536" s="77"/>
      <c r="DW536" s="77"/>
      <c r="DX536" s="76"/>
      <c r="DY536" s="137"/>
      <c r="DZ536" s="76"/>
      <c r="EA536" s="137"/>
      <c r="EB536" s="76"/>
      <c r="EC536" s="137"/>
      <c r="ED536" s="76"/>
      <c r="EE536" s="137"/>
      <c r="EF536" s="76"/>
    </row>
    <row r="537" spans="2:136" x14ac:dyDescent="0.2">
      <c r="B537" s="76"/>
      <c r="T537" s="76"/>
      <c r="U537" s="76"/>
      <c r="V537" s="76"/>
      <c r="W537" s="76"/>
      <c r="X537" s="76"/>
      <c r="Y537" s="76"/>
      <c r="Z537" s="76"/>
      <c r="AA537" s="76"/>
      <c r="AB537" s="76"/>
      <c r="AC537" s="76"/>
      <c r="AD537" s="76"/>
      <c r="AE537" s="76"/>
      <c r="AF537" s="76"/>
      <c r="AG537" s="76"/>
      <c r="AH537" s="76"/>
      <c r="AI537" s="76"/>
      <c r="AJ537" s="76"/>
      <c r="AK537" s="76"/>
      <c r="AL537" s="76"/>
      <c r="AM537" s="76"/>
      <c r="AN537" s="76"/>
      <c r="AO537" s="76"/>
      <c r="AP537" s="76"/>
      <c r="AQ537" s="76"/>
      <c r="AR537" s="76"/>
      <c r="AS537" s="76"/>
      <c r="AT537" s="76"/>
      <c r="AU537" s="76"/>
      <c r="AV537" s="76"/>
      <c r="AW537" s="76"/>
      <c r="AX537" s="76"/>
      <c r="AY537" s="76"/>
      <c r="AZ537" s="76"/>
      <c r="BA537" s="76"/>
      <c r="BB537" s="76"/>
      <c r="BC537" s="76"/>
      <c r="BD537" s="76"/>
      <c r="BE537" s="76"/>
      <c r="BF537" s="76"/>
      <c r="BG537" s="76"/>
      <c r="BH537" s="76"/>
      <c r="BI537" s="76"/>
      <c r="BJ537" s="76"/>
      <c r="BK537" s="76"/>
      <c r="BL537" s="76"/>
      <c r="BM537" s="76"/>
      <c r="BN537" s="76"/>
      <c r="BO537" s="76"/>
      <c r="BP537" s="76"/>
      <c r="BQ537" s="76"/>
      <c r="BR537" s="76"/>
      <c r="BS537" s="76"/>
      <c r="BU537" s="76"/>
      <c r="BW537" s="76"/>
      <c r="BX537" s="76"/>
      <c r="BY537" s="76"/>
      <c r="BZ537" s="76"/>
      <c r="CA537" s="76"/>
      <c r="CB537" s="76"/>
      <c r="CC537" s="76"/>
      <c r="CD537" s="76"/>
      <c r="CE537" s="76"/>
      <c r="CF537" s="76"/>
      <c r="CG537" s="76"/>
      <c r="CH537" s="76"/>
      <c r="CI537" s="76"/>
      <c r="CJ537" s="76"/>
      <c r="CK537" s="76"/>
      <c r="CL537" s="76"/>
      <c r="CM537" s="76"/>
      <c r="CN537" s="76"/>
      <c r="CO537" s="76"/>
      <c r="CP537" s="76"/>
      <c r="CQ537" s="76"/>
      <c r="CR537" s="76"/>
      <c r="CS537" s="76"/>
      <c r="CT537" s="76"/>
      <c r="CU537" s="76"/>
      <c r="CV537" s="76"/>
      <c r="CW537" s="76"/>
      <c r="CX537" s="76"/>
      <c r="CY537" s="76"/>
      <c r="CZ537" s="76"/>
      <c r="DA537" s="76"/>
      <c r="DB537" s="76"/>
      <c r="DC537" s="76"/>
      <c r="DD537" s="76"/>
      <c r="DE537" s="76"/>
      <c r="DF537" s="76"/>
      <c r="DG537" s="76"/>
      <c r="DH537" s="76"/>
      <c r="DI537" s="76"/>
      <c r="DJ537" s="76"/>
      <c r="DK537" s="76"/>
      <c r="DL537" s="76"/>
      <c r="DM537" s="76"/>
      <c r="DN537" s="76"/>
      <c r="DO537" s="77"/>
      <c r="DP537" s="77"/>
      <c r="DQ537" s="77"/>
      <c r="DR537" s="77"/>
      <c r="DS537" s="77"/>
      <c r="DT537" s="77"/>
      <c r="DU537" s="77"/>
      <c r="DV537" s="77"/>
      <c r="DW537" s="77"/>
      <c r="DX537" s="76"/>
      <c r="DY537" s="137"/>
      <c r="DZ537" s="76"/>
      <c r="EA537" s="137"/>
      <c r="EB537" s="76"/>
      <c r="EC537" s="137"/>
      <c r="ED537" s="76"/>
      <c r="EE537" s="137"/>
      <c r="EF537" s="76"/>
    </row>
    <row r="538" spans="2:136" x14ac:dyDescent="0.2">
      <c r="B538" s="76"/>
      <c r="T538" s="76"/>
      <c r="U538" s="76"/>
      <c r="V538" s="76"/>
      <c r="W538" s="76"/>
      <c r="X538" s="76"/>
      <c r="Y538" s="76"/>
      <c r="Z538" s="76"/>
      <c r="AA538" s="76"/>
      <c r="AB538" s="76"/>
      <c r="AC538" s="76"/>
      <c r="AD538" s="76"/>
      <c r="AE538" s="76"/>
      <c r="AF538" s="76"/>
      <c r="AG538" s="76"/>
      <c r="AH538" s="76"/>
      <c r="AI538" s="76"/>
      <c r="AJ538" s="76"/>
      <c r="AK538" s="76"/>
      <c r="AL538" s="76"/>
      <c r="AM538" s="76"/>
      <c r="AN538" s="76"/>
      <c r="AO538" s="76"/>
      <c r="AP538" s="76"/>
      <c r="AQ538" s="76"/>
      <c r="AR538" s="76"/>
      <c r="AS538" s="76"/>
      <c r="AT538" s="76"/>
      <c r="AU538" s="76"/>
      <c r="AV538" s="76"/>
      <c r="AW538" s="76"/>
      <c r="AX538" s="76"/>
      <c r="AY538" s="76"/>
      <c r="AZ538" s="76"/>
      <c r="BA538" s="76"/>
      <c r="BB538" s="76"/>
      <c r="BC538" s="76"/>
      <c r="BD538" s="76"/>
      <c r="BE538" s="76"/>
      <c r="BF538" s="76"/>
      <c r="BG538" s="76"/>
      <c r="BH538" s="76"/>
      <c r="BI538" s="76"/>
      <c r="BJ538" s="76"/>
      <c r="BK538" s="76"/>
      <c r="BL538" s="76"/>
      <c r="BM538" s="76"/>
      <c r="BN538" s="76"/>
      <c r="BO538" s="76"/>
      <c r="BP538" s="76"/>
      <c r="BQ538" s="76"/>
      <c r="BR538" s="76"/>
      <c r="BS538" s="76"/>
      <c r="BU538" s="76"/>
      <c r="BW538" s="76"/>
      <c r="BX538" s="76"/>
      <c r="BY538" s="76"/>
      <c r="BZ538" s="76"/>
      <c r="CA538" s="76"/>
      <c r="CB538" s="76"/>
      <c r="CC538" s="76"/>
      <c r="CD538" s="76"/>
      <c r="CE538" s="76"/>
      <c r="CF538" s="76"/>
      <c r="CG538" s="76"/>
      <c r="CH538" s="76"/>
      <c r="CI538" s="76"/>
      <c r="CJ538" s="76"/>
      <c r="CK538" s="76"/>
      <c r="CL538" s="76"/>
      <c r="CM538" s="76"/>
      <c r="CN538" s="76"/>
      <c r="CO538" s="76"/>
      <c r="CP538" s="76"/>
      <c r="CQ538" s="76"/>
      <c r="CR538" s="76"/>
      <c r="CS538" s="76"/>
      <c r="CT538" s="76"/>
      <c r="CU538" s="76"/>
      <c r="CV538" s="76"/>
      <c r="CW538" s="76"/>
      <c r="CX538" s="76"/>
      <c r="CY538" s="76"/>
      <c r="CZ538" s="76"/>
      <c r="DA538" s="76"/>
      <c r="DB538" s="76"/>
      <c r="DC538" s="76"/>
      <c r="DD538" s="76"/>
      <c r="DE538" s="76"/>
      <c r="DF538" s="76"/>
      <c r="DG538" s="76"/>
      <c r="DH538" s="76"/>
      <c r="DI538" s="76"/>
      <c r="DJ538" s="76"/>
      <c r="DK538" s="76"/>
      <c r="DL538" s="76"/>
      <c r="DM538" s="76"/>
      <c r="DN538" s="76"/>
      <c r="DO538" s="77"/>
      <c r="DP538" s="77"/>
      <c r="DQ538" s="77"/>
      <c r="DR538" s="77"/>
      <c r="DS538" s="77"/>
      <c r="DT538" s="77"/>
      <c r="DU538" s="77"/>
      <c r="DV538" s="77"/>
      <c r="DW538" s="77"/>
      <c r="DX538" s="76"/>
      <c r="DY538" s="137"/>
      <c r="DZ538" s="76"/>
      <c r="EA538" s="137"/>
      <c r="EB538" s="76"/>
      <c r="EC538" s="137"/>
      <c r="ED538" s="76"/>
      <c r="EE538" s="137"/>
      <c r="EF538" s="76"/>
    </row>
    <row r="539" spans="2:136" x14ac:dyDescent="0.2">
      <c r="B539" s="76"/>
      <c r="T539" s="76"/>
      <c r="U539" s="76"/>
      <c r="V539" s="76"/>
      <c r="W539" s="76"/>
      <c r="X539" s="76"/>
      <c r="Y539" s="76"/>
      <c r="Z539" s="76"/>
      <c r="AA539" s="76"/>
      <c r="AB539" s="76"/>
      <c r="AC539" s="76"/>
      <c r="AD539" s="76"/>
      <c r="AE539" s="76"/>
      <c r="AF539" s="76"/>
      <c r="AG539" s="76"/>
      <c r="AH539" s="76"/>
      <c r="AI539" s="76"/>
      <c r="AJ539" s="76"/>
      <c r="AK539" s="76"/>
      <c r="AL539" s="76"/>
      <c r="AM539" s="76"/>
      <c r="AN539" s="76"/>
      <c r="AO539" s="76"/>
      <c r="AP539" s="76"/>
      <c r="AQ539" s="76"/>
      <c r="AR539" s="76"/>
      <c r="AS539" s="76"/>
      <c r="AT539" s="76"/>
      <c r="AU539" s="76"/>
      <c r="AV539" s="76"/>
      <c r="AW539" s="76"/>
      <c r="AX539" s="76"/>
      <c r="AY539" s="76"/>
      <c r="AZ539" s="76"/>
      <c r="BA539" s="76"/>
      <c r="BB539" s="76"/>
      <c r="BC539" s="76"/>
      <c r="BD539" s="76"/>
      <c r="BE539" s="76"/>
      <c r="BF539" s="76"/>
      <c r="BG539" s="76"/>
      <c r="BH539" s="76"/>
      <c r="BI539" s="76"/>
      <c r="BJ539" s="76"/>
      <c r="BK539" s="76"/>
      <c r="BL539" s="76"/>
      <c r="BM539" s="76"/>
      <c r="BN539" s="76"/>
      <c r="BO539" s="76"/>
      <c r="BP539" s="76"/>
      <c r="BQ539" s="76"/>
      <c r="BR539" s="76"/>
      <c r="BS539" s="76"/>
      <c r="BU539" s="76"/>
      <c r="BW539" s="76"/>
      <c r="BX539" s="76"/>
      <c r="BY539" s="76"/>
      <c r="BZ539" s="76"/>
      <c r="CA539" s="76"/>
      <c r="CB539" s="76"/>
      <c r="CC539" s="76"/>
      <c r="CD539" s="76"/>
      <c r="CE539" s="76"/>
      <c r="CF539" s="76"/>
      <c r="CG539" s="76"/>
      <c r="CH539" s="76"/>
      <c r="CI539" s="76"/>
      <c r="CJ539" s="76"/>
      <c r="CK539" s="76"/>
      <c r="CL539" s="76"/>
      <c r="CM539" s="76"/>
      <c r="CN539" s="76"/>
      <c r="CO539" s="76"/>
      <c r="CP539" s="76"/>
      <c r="CQ539" s="76"/>
      <c r="CR539" s="76"/>
      <c r="CS539" s="76"/>
      <c r="CT539" s="76"/>
      <c r="CU539" s="76"/>
      <c r="CV539" s="76"/>
      <c r="CW539" s="76"/>
      <c r="CX539" s="76"/>
      <c r="CY539" s="76"/>
      <c r="CZ539" s="76"/>
      <c r="DA539" s="76"/>
      <c r="DB539" s="76"/>
      <c r="DC539" s="76"/>
      <c r="DD539" s="76"/>
      <c r="DE539" s="76"/>
      <c r="DF539" s="76"/>
      <c r="DG539" s="76"/>
      <c r="DH539" s="76"/>
      <c r="DI539" s="76"/>
      <c r="DJ539" s="76"/>
      <c r="DK539" s="76"/>
      <c r="DL539" s="76"/>
      <c r="DM539" s="76"/>
      <c r="DN539" s="76"/>
      <c r="DO539" s="77"/>
      <c r="DP539" s="77"/>
      <c r="DQ539" s="77"/>
      <c r="DR539" s="77"/>
      <c r="DS539" s="77"/>
      <c r="DT539" s="77"/>
      <c r="DU539" s="77"/>
      <c r="DV539" s="77"/>
      <c r="DW539" s="77"/>
      <c r="DX539" s="76"/>
      <c r="DY539" s="137"/>
      <c r="DZ539" s="76"/>
      <c r="EA539" s="137"/>
      <c r="EB539" s="76"/>
      <c r="EC539" s="137"/>
      <c r="ED539" s="76"/>
      <c r="EE539" s="137"/>
      <c r="EF539" s="76"/>
    </row>
    <row r="540" spans="2:136" x14ac:dyDescent="0.2">
      <c r="B540" s="76"/>
      <c r="T540" s="76"/>
      <c r="U540" s="76"/>
      <c r="V540" s="76"/>
      <c r="W540" s="76"/>
      <c r="X540" s="76"/>
      <c r="Y540" s="76"/>
      <c r="Z540" s="76"/>
      <c r="AA540" s="76"/>
      <c r="AB540" s="76"/>
      <c r="AC540" s="76"/>
      <c r="AD540" s="76"/>
      <c r="AE540" s="76"/>
      <c r="AF540" s="76"/>
      <c r="AG540" s="76"/>
      <c r="AH540" s="76"/>
      <c r="AI540" s="76"/>
      <c r="AJ540" s="76"/>
      <c r="AK540" s="76"/>
      <c r="AL540" s="76"/>
      <c r="AM540" s="76"/>
      <c r="AN540" s="76"/>
      <c r="AO540" s="76"/>
      <c r="AP540" s="76"/>
      <c r="AQ540" s="76"/>
      <c r="AR540" s="76"/>
      <c r="AS540" s="76"/>
      <c r="AT540" s="76"/>
      <c r="AU540" s="76"/>
      <c r="AV540" s="76"/>
      <c r="AW540" s="76"/>
      <c r="AX540" s="76"/>
      <c r="AY540" s="76"/>
      <c r="AZ540" s="76"/>
      <c r="BA540" s="76"/>
      <c r="BB540" s="76"/>
      <c r="BC540" s="76"/>
      <c r="BD540" s="76"/>
      <c r="BE540" s="76"/>
      <c r="BF540" s="76"/>
      <c r="BG540" s="76"/>
      <c r="BH540" s="76"/>
      <c r="BI540" s="76"/>
      <c r="BJ540" s="76"/>
      <c r="BK540" s="76"/>
      <c r="BL540" s="76"/>
      <c r="BM540" s="76"/>
      <c r="BN540" s="76"/>
      <c r="BO540" s="76"/>
      <c r="BP540" s="76"/>
      <c r="BQ540" s="76"/>
      <c r="BR540" s="76"/>
      <c r="BS540" s="76"/>
      <c r="BU540" s="76"/>
      <c r="BW540" s="76"/>
      <c r="BX540" s="76"/>
      <c r="BY540" s="76"/>
      <c r="BZ540" s="76"/>
      <c r="CA540" s="76"/>
      <c r="CB540" s="76"/>
      <c r="CC540" s="76"/>
      <c r="CD540" s="76"/>
      <c r="CE540" s="76"/>
      <c r="CF540" s="76"/>
      <c r="CG540" s="76"/>
      <c r="CH540" s="76"/>
      <c r="CI540" s="76"/>
      <c r="CJ540" s="76"/>
      <c r="CK540" s="76"/>
      <c r="CL540" s="76"/>
      <c r="CM540" s="76"/>
      <c r="CN540" s="76"/>
      <c r="CO540" s="76"/>
      <c r="CP540" s="76"/>
      <c r="CQ540" s="76"/>
      <c r="CR540" s="76"/>
      <c r="CS540" s="76"/>
      <c r="CT540" s="76"/>
      <c r="CU540" s="76"/>
      <c r="CV540" s="76"/>
      <c r="CW540" s="76"/>
      <c r="CX540" s="76"/>
      <c r="CY540" s="76"/>
      <c r="CZ540" s="76"/>
      <c r="DA540" s="76"/>
      <c r="DB540" s="76"/>
      <c r="DC540" s="76"/>
      <c r="DD540" s="76"/>
      <c r="DE540" s="76"/>
      <c r="DF540" s="76"/>
      <c r="DG540" s="76"/>
      <c r="DH540" s="76"/>
      <c r="DI540" s="76"/>
      <c r="DJ540" s="76"/>
      <c r="DK540" s="76"/>
      <c r="DL540" s="76"/>
      <c r="DM540" s="76"/>
      <c r="DN540" s="76"/>
      <c r="DO540" s="77"/>
      <c r="DP540" s="77"/>
      <c r="DQ540" s="77"/>
      <c r="DR540" s="77"/>
      <c r="DS540" s="77"/>
      <c r="DT540" s="77"/>
      <c r="DU540" s="77"/>
      <c r="DV540" s="77"/>
      <c r="DW540" s="77"/>
      <c r="DX540" s="76"/>
      <c r="DY540" s="137"/>
      <c r="DZ540" s="76"/>
      <c r="EA540" s="137"/>
      <c r="EB540" s="76"/>
      <c r="EC540" s="137"/>
      <c r="ED540" s="76"/>
      <c r="EE540" s="137"/>
      <c r="EF540" s="76"/>
    </row>
    <row r="541" spans="2:136" x14ac:dyDescent="0.2">
      <c r="B541" s="76"/>
      <c r="T541" s="76"/>
      <c r="U541" s="76"/>
      <c r="V541" s="76"/>
      <c r="W541" s="76"/>
      <c r="X541" s="76"/>
      <c r="Y541" s="76"/>
      <c r="Z541" s="76"/>
      <c r="AA541" s="76"/>
      <c r="AB541" s="76"/>
      <c r="AC541" s="76"/>
      <c r="AD541" s="76"/>
      <c r="AE541" s="76"/>
      <c r="AF541" s="76"/>
      <c r="AG541" s="76"/>
      <c r="AH541" s="76"/>
      <c r="AI541" s="76"/>
      <c r="AJ541" s="76"/>
      <c r="AK541" s="76"/>
      <c r="AL541" s="76"/>
      <c r="AM541" s="76"/>
      <c r="AN541" s="76"/>
      <c r="AO541" s="76"/>
      <c r="AP541" s="76"/>
      <c r="AQ541" s="76"/>
      <c r="AR541" s="76"/>
      <c r="AS541" s="76"/>
      <c r="AT541" s="76"/>
      <c r="AU541" s="76"/>
      <c r="AV541" s="76"/>
      <c r="AW541" s="76"/>
      <c r="AX541" s="76"/>
      <c r="AY541" s="76"/>
      <c r="AZ541" s="76"/>
      <c r="BA541" s="76"/>
      <c r="BB541" s="76"/>
      <c r="BC541" s="76"/>
      <c r="BD541" s="76"/>
      <c r="BE541" s="76"/>
      <c r="BF541" s="76"/>
      <c r="BG541" s="76"/>
      <c r="BH541" s="76"/>
      <c r="BI541" s="76"/>
      <c r="BJ541" s="76"/>
      <c r="BK541" s="76"/>
      <c r="BL541" s="76"/>
      <c r="BM541" s="76"/>
      <c r="BN541" s="76"/>
      <c r="BO541" s="76"/>
      <c r="BP541" s="76"/>
      <c r="BQ541" s="76"/>
      <c r="BR541" s="76"/>
      <c r="BS541" s="76"/>
      <c r="BU541" s="76"/>
      <c r="BW541" s="76"/>
      <c r="BX541" s="76"/>
      <c r="BY541" s="76"/>
      <c r="BZ541" s="76"/>
      <c r="CA541" s="76"/>
      <c r="CB541" s="76"/>
      <c r="CC541" s="76"/>
      <c r="CD541" s="76"/>
      <c r="CE541" s="76"/>
      <c r="CF541" s="76"/>
      <c r="CG541" s="76"/>
      <c r="CH541" s="76"/>
      <c r="CI541" s="76"/>
      <c r="CJ541" s="76"/>
      <c r="CK541" s="76"/>
      <c r="CL541" s="76"/>
      <c r="CM541" s="76"/>
      <c r="CN541" s="76"/>
      <c r="CO541" s="76"/>
      <c r="CP541" s="76"/>
      <c r="CQ541" s="76"/>
      <c r="CR541" s="76"/>
      <c r="CS541" s="76"/>
      <c r="CT541" s="76"/>
      <c r="CU541" s="76"/>
      <c r="CV541" s="76"/>
      <c r="CW541" s="76"/>
      <c r="CX541" s="76"/>
      <c r="CY541" s="76"/>
      <c r="CZ541" s="76"/>
      <c r="DA541" s="76"/>
      <c r="DB541" s="76"/>
      <c r="DC541" s="76"/>
      <c r="DD541" s="76"/>
      <c r="DE541" s="76"/>
      <c r="DF541" s="76"/>
      <c r="DG541" s="76"/>
      <c r="DH541" s="76"/>
      <c r="DI541" s="76"/>
      <c r="DJ541" s="76"/>
      <c r="DK541" s="76"/>
      <c r="DL541" s="76"/>
      <c r="DM541" s="76"/>
      <c r="DN541" s="76"/>
      <c r="DO541" s="77"/>
      <c r="DP541" s="77"/>
      <c r="DQ541" s="77"/>
      <c r="DR541" s="77"/>
      <c r="DS541" s="77"/>
      <c r="DT541" s="77"/>
      <c r="DU541" s="77"/>
      <c r="DV541" s="77"/>
      <c r="DW541" s="77"/>
      <c r="DX541" s="76"/>
      <c r="DY541" s="137"/>
      <c r="DZ541" s="76"/>
      <c r="EA541" s="137"/>
      <c r="EB541" s="76"/>
      <c r="EC541" s="137"/>
      <c r="ED541" s="76"/>
      <c r="EE541" s="137"/>
      <c r="EF541" s="76"/>
    </row>
    <row r="542" spans="2:136" x14ac:dyDescent="0.2">
      <c r="B542" s="76"/>
      <c r="T542" s="76"/>
      <c r="U542" s="76"/>
      <c r="V542" s="76"/>
      <c r="W542" s="76"/>
      <c r="X542" s="76"/>
      <c r="Y542" s="76"/>
      <c r="Z542" s="76"/>
      <c r="AA542" s="76"/>
      <c r="AB542" s="76"/>
      <c r="AC542" s="76"/>
      <c r="AD542" s="76"/>
      <c r="AE542" s="76"/>
      <c r="AF542" s="76"/>
      <c r="AG542" s="76"/>
      <c r="AH542" s="76"/>
      <c r="AI542" s="76"/>
      <c r="AJ542" s="76"/>
      <c r="AK542" s="76"/>
      <c r="AL542" s="76"/>
      <c r="AM542" s="76"/>
      <c r="AN542" s="76"/>
      <c r="AO542" s="76"/>
      <c r="AP542" s="76"/>
      <c r="AQ542" s="76"/>
      <c r="AR542" s="76"/>
      <c r="AS542" s="76"/>
      <c r="AT542" s="76"/>
      <c r="AU542" s="76"/>
      <c r="AV542" s="76"/>
      <c r="AW542" s="76"/>
      <c r="AX542" s="76"/>
      <c r="AY542" s="76"/>
      <c r="AZ542" s="76"/>
      <c r="BA542" s="76"/>
      <c r="BB542" s="76"/>
      <c r="BC542" s="76"/>
      <c r="BD542" s="76"/>
      <c r="BE542" s="76"/>
      <c r="BF542" s="76"/>
      <c r="BG542" s="76"/>
      <c r="BH542" s="76"/>
      <c r="BI542" s="76"/>
      <c r="BJ542" s="76"/>
      <c r="BK542" s="76"/>
      <c r="BL542" s="76"/>
      <c r="BM542" s="76"/>
      <c r="BN542" s="76"/>
      <c r="BO542" s="76"/>
      <c r="BP542" s="76"/>
      <c r="BQ542" s="76"/>
      <c r="BR542" s="76"/>
      <c r="BS542" s="76"/>
      <c r="BU542" s="76"/>
      <c r="BW542" s="76"/>
      <c r="BX542" s="76"/>
      <c r="BY542" s="76"/>
      <c r="BZ542" s="76"/>
      <c r="CA542" s="76"/>
      <c r="CB542" s="76"/>
      <c r="CC542" s="76"/>
      <c r="CD542" s="76"/>
      <c r="CE542" s="76"/>
      <c r="CF542" s="76"/>
      <c r="CG542" s="76"/>
      <c r="CH542" s="76"/>
      <c r="CI542" s="76"/>
      <c r="CJ542" s="76"/>
      <c r="CK542" s="76"/>
      <c r="CL542" s="76"/>
      <c r="CM542" s="76"/>
      <c r="CN542" s="76"/>
      <c r="CO542" s="76"/>
      <c r="CP542" s="76"/>
      <c r="CQ542" s="76"/>
      <c r="CR542" s="76"/>
      <c r="CS542" s="76"/>
      <c r="CT542" s="76"/>
      <c r="CU542" s="76"/>
      <c r="CV542" s="76"/>
      <c r="CW542" s="76"/>
      <c r="CX542" s="76"/>
      <c r="CY542" s="76"/>
      <c r="CZ542" s="76"/>
      <c r="DA542" s="76"/>
      <c r="DB542" s="76"/>
      <c r="DC542" s="76"/>
      <c r="DD542" s="76"/>
      <c r="DE542" s="76"/>
      <c r="DF542" s="76"/>
      <c r="DG542" s="76"/>
      <c r="DH542" s="76"/>
      <c r="DI542" s="76"/>
      <c r="DJ542" s="76"/>
      <c r="DK542" s="76"/>
      <c r="DL542" s="76"/>
      <c r="DM542" s="76"/>
      <c r="DN542" s="76"/>
      <c r="DO542" s="77"/>
      <c r="DP542" s="77"/>
      <c r="DQ542" s="77"/>
      <c r="DR542" s="77"/>
      <c r="DS542" s="77"/>
      <c r="DT542" s="77"/>
      <c r="DU542" s="77"/>
      <c r="DV542" s="77"/>
      <c r="DW542" s="77"/>
      <c r="DX542" s="76"/>
      <c r="DY542" s="137"/>
      <c r="DZ542" s="76"/>
      <c r="EA542" s="137"/>
      <c r="EB542" s="76"/>
      <c r="EC542" s="137"/>
      <c r="ED542" s="76"/>
      <c r="EE542" s="137"/>
      <c r="EF542" s="76"/>
    </row>
    <row r="543" spans="2:136" x14ac:dyDescent="0.2">
      <c r="B543" s="76"/>
      <c r="T543" s="76"/>
      <c r="U543" s="76"/>
      <c r="V543" s="76"/>
      <c r="W543" s="76"/>
      <c r="X543" s="76"/>
      <c r="Y543" s="76"/>
      <c r="Z543" s="76"/>
      <c r="AA543" s="76"/>
      <c r="AB543" s="76"/>
      <c r="AC543" s="76"/>
      <c r="AD543" s="76"/>
      <c r="AE543" s="76"/>
      <c r="AF543" s="76"/>
      <c r="AG543" s="76"/>
      <c r="AH543" s="76"/>
      <c r="AI543" s="76"/>
      <c r="AJ543" s="76"/>
      <c r="AK543" s="76"/>
      <c r="AL543" s="76"/>
      <c r="AM543" s="76"/>
      <c r="AN543" s="76"/>
      <c r="AO543" s="76"/>
      <c r="AP543" s="76"/>
      <c r="AQ543" s="76"/>
      <c r="AR543" s="76"/>
      <c r="AS543" s="76"/>
      <c r="AT543" s="76"/>
      <c r="AU543" s="76"/>
      <c r="AV543" s="76"/>
      <c r="AW543" s="76"/>
      <c r="AX543" s="76"/>
      <c r="AY543" s="76"/>
      <c r="AZ543" s="76"/>
      <c r="BA543" s="76"/>
      <c r="BB543" s="76"/>
      <c r="BC543" s="76"/>
      <c r="BD543" s="76"/>
      <c r="BE543" s="76"/>
      <c r="BF543" s="76"/>
      <c r="BG543" s="76"/>
      <c r="BH543" s="76"/>
      <c r="BI543" s="76"/>
      <c r="BJ543" s="76"/>
      <c r="BK543" s="76"/>
      <c r="BL543" s="76"/>
      <c r="BM543" s="76"/>
      <c r="BN543" s="76"/>
      <c r="BO543" s="76"/>
      <c r="BP543" s="76"/>
      <c r="BQ543" s="76"/>
      <c r="BR543" s="76"/>
      <c r="BS543" s="76"/>
      <c r="BU543" s="76"/>
      <c r="BW543" s="76"/>
      <c r="BX543" s="76"/>
      <c r="BY543" s="76"/>
      <c r="BZ543" s="76"/>
      <c r="CA543" s="76"/>
      <c r="CB543" s="76"/>
      <c r="CC543" s="76"/>
      <c r="CD543" s="76"/>
      <c r="CE543" s="76"/>
      <c r="CF543" s="76"/>
      <c r="CG543" s="76"/>
      <c r="CH543" s="76"/>
      <c r="CI543" s="76"/>
      <c r="CJ543" s="76"/>
      <c r="CK543" s="76"/>
      <c r="CL543" s="76"/>
      <c r="CM543" s="76"/>
      <c r="CN543" s="76"/>
      <c r="CO543" s="76"/>
      <c r="CP543" s="76"/>
      <c r="CQ543" s="76"/>
      <c r="CR543" s="76"/>
      <c r="CS543" s="76"/>
      <c r="CT543" s="76"/>
      <c r="CU543" s="76"/>
      <c r="CV543" s="76"/>
      <c r="CW543" s="76"/>
      <c r="CX543" s="76"/>
      <c r="CY543" s="76"/>
      <c r="CZ543" s="76"/>
      <c r="DA543" s="76"/>
      <c r="DB543" s="76"/>
      <c r="DC543" s="76"/>
      <c r="DD543" s="76"/>
      <c r="DE543" s="76"/>
      <c r="DF543" s="76"/>
      <c r="DG543" s="76"/>
      <c r="DH543" s="76"/>
      <c r="DI543" s="76"/>
      <c r="DJ543" s="76"/>
      <c r="DK543" s="76"/>
      <c r="DL543" s="76"/>
      <c r="DM543" s="76"/>
      <c r="DN543" s="76"/>
      <c r="DO543" s="77"/>
      <c r="DP543" s="77"/>
      <c r="DQ543" s="77"/>
      <c r="DR543" s="77"/>
      <c r="DS543" s="77"/>
      <c r="DT543" s="77"/>
      <c r="DU543" s="77"/>
      <c r="DV543" s="77"/>
      <c r="DW543" s="77"/>
      <c r="DX543" s="76"/>
      <c r="DY543" s="137"/>
      <c r="DZ543" s="76"/>
      <c r="EA543" s="137"/>
      <c r="EB543" s="76"/>
      <c r="EC543" s="137"/>
      <c r="ED543" s="76"/>
      <c r="EE543" s="137"/>
      <c r="EF543" s="76"/>
    </row>
    <row r="544" spans="2:136" x14ac:dyDescent="0.2">
      <c r="B544" s="76"/>
      <c r="T544" s="76"/>
      <c r="U544" s="76"/>
      <c r="V544" s="76"/>
      <c r="W544" s="76"/>
      <c r="X544" s="76"/>
      <c r="Y544" s="76"/>
      <c r="Z544" s="76"/>
      <c r="AA544" s="76"/>
      <c r="AB544" s="76"/>
      <c r="AC544" s="76"/>
      <c r="AD544" s="76"/>
      <c r="AE544" s="76"/>
      <c r="AF544" s="76"/>
      <c r="AG544" s="76"/>
      <c r="AH544" s="76"/>
      <c r="AI544" s="76"/>
      <c r="AJ544" s="76"/>
      <c r="AK544" s="76"/>
      <c r="AL544" s="76"/>
      <c r="AM544" s="76"/>
      <c r="AN544" s="76"/>
      <c r="AO544" s="76"/>
      <c r="AP544" s="76"/>
      <c r="AQ544" s="76"/>
      <c r="AR544" s="76"/>
      <c r="AS544" s="76"/>
      <c r="AT544" s="76"/>
      <c r="AU544" s="76"/>
      <c r="AV544" s="76"/>
      <c r="AW544" s="76"/>
      <c r="AX544" s="76"/>
      <c r="AY544" s="76"/>
      <c r="AZ544" s="76"/>
      <c r="BA544" s="76"/>
      <c r="BB544" s="76"/>
      <c r="BC544" s="76"/>
      <c r="BD544" s="76"/>
      <c r="BE544" s="76"/>
      <c r="BF544" s="76"/>
      <c r="BG544" s="76"/>
      <c r="BH544" s="76"/>
      <c r="BI544" s="76"/>
      <c r="BJ544" s="76"/>
      <c r="BK544" s="76"/>
      <c r="BL544" s="76"/>
      <c r="BM544" s="76"/>
      <c r="BN544" s="76"/>
      <c r="BO544" s="76"/>
      <c r="BP544" s="76"/>
      <c r="BQ544" s="76"/>
      <c r="BR544" s="76"/>
      <c r="BS544" s="76"/>
      <c r="BU544" s="76"/>
      <c r="BW544" s="76"/>
      <c r="BX544" s="76"/>
      <c r="BY544" s="76"/>
      <c r="BZ544" s="76"/>
      <c r="CA544" s="76"/>
      <c r="CB544" s="76"/>
      <c r="CC544" s="76"/>
      <c r="CD544" s="76"/>
      <c r="CE544" s="76"/>
      <c r="CF544" s="76"/>
      <c r="CG544" s="76"/>
      <c r="CH544" s="76"/>
      <c r="CI544" s="76"/>
      <c r="CJ544" s="76"/>
      <c r="CK544" s="76"/>
      <c r="CL544" s="76"/>
      <c r="CM544" s="76"/>
      <c r="CN544" s="76"/>
      <c r="CO544" s="76"/>
      <c r="CP544" s="76"/>
      <c r="CQ544" s="76"/>
      <c r="CR544" s="76"/>
      <c r="CS544" s="76"/>
      <c r="CT544" s="76"/>
      <c r="CU544" s="76"/>
      <c r="CV544" s="76"/>
      <c r="CW544" s="76"/>
      <c r="CX544" s="76"/>
      <c r="CY544" s="76"/>
      <c r="CZ544" s="76"/>
      <c r="DA544" s="76"/>
      <c r="DB544" s="76"/>
      <c r="DC544" s="76"/>
      <c r="DD544" s="76"/>
      <c r="DE544" s="76"/>
      <c r="DF544" s="76"/>
      <c r="DG544" s="76"/>
      <c r="DH544" s="76"/>
      <c r="DI544" s="76"/>
      <c r="DJ544" s="76"/>
      <c r="DK544" s="76"/>
      <c r="DL544" s="76"/>
      <c r="DM544" s="76"/>
      <c r="DN544" s="76"/>
      <c r="DO544" s="77"/>
      <c r="DP544" s="77"/>
      <c r="DQ544" s="77"/>
      <c r="DR544" s="77"/>
      <c r="DS544" s="77"/>
      <c r="DT544" s="77"/>
      <c r="DU544" s="77"/>
      <c r="DV544" s="77"/>
      <c r="DW544" s="77"/>
      <c r="DX544" s="76"/>
      <c r="DY544" s="137"/>
      <c r="DZ544" s="76"/>
      <c r="EA544" s="137"/>
      <c r="EB544" s="76"/>
      <c r="EC544" s="137"/>
      <c r="ED544" s="76"/>
      <c r="EE544" s="137"/>
      <c r="EF544" s="76"/>
    </row>
    <row r="545" spans="2:136" x14ac:dyDescent="0.2">
      <c r="B545" s="76"/>
      <c r="T545" s="76"/>
      <c r="U545" s="76"/>
      <c r="V545" s="76"/>
      <c r="W545" s="76"/>
      <c r="X545" s="76"/>
      <c r="Y545" s="76"/>
      <c r="Z545" s="76"/>
      <c r="AA545" s="76"/>
      <c r="AB545" s="76"/>
      <c r="AC545" s="76"/>
      <c r="AD545" s="76"/>
      <c r="AE545" s="76"/>
      <c r="AF545" s="76"/>
      <c r="AG545" s="76"/>
      <c r="AH545" s="76"/>
      <c r="AI545" s="76"/>
      <c r="AJ545" s="76"/>
      <c r="AK545" s="76"/>
      <c r="AL545" s="76"/>
      <c r="AM545" s="76"/>
      <c r="AN545" s="76"/>
      <c r="AO545" s="76"/>
      <c r="AP545" s="76"/>
      <c r="AQ545" s="76"/>
      <c r="AR545" s="76"/>
      <c r="AS545" s="76"/>
      <c r="AT545" s="76"/>
      <c r="AU545" s="76"/>
      <c r="AV545" s="76"/>
      <c r="AW545" s="76"/>
      <c r="AX545" s="76"/>
      <c r="AY545" s="76"/>
      <c r="AZ545" s="76"/>
      <c r="BA545" s="76"/>
      <c r="BB545" s="76"/>
      <c r="BC545" s="76"/>
      <c r="BD545" s="76"/>
      <c r="BE545" s="76"/>
      <c r="BF545" s="76"/>
      <c r="BG545" s="76"/>
      <c r="BH545" s="76"/>
      <c r="BI545" s="76"/>
      <c r="BJ545" s="76"/>
      <c r="BK545" s="76"/>
      <c r="BL545" s="76"/>
      <c r="BM545" s="76"/>
      <c r="BN545" s="76"/>
      <c r="BO545" s="76"/>
      <c r="BP545" s="76"/>
      <c r="BQ545" s="76"/>
      <c r="BR545" s="76"/>
      <c r="BS545" s="76"/>
      <c r="BU545" s="76"/>
      <c r="BW545" s="76"/>
      <c r="BX545" s="76"/>
      <c r="BY545" s="76"/>
      <c r="BZ545" s="76"/>
      <c r="CA545" s="76"/>
      <c r="CB545" s="76"/>
      <c r="CC545" s="76"/>
      <c r="CD545" s="76"/>
      <c r="CE545" s="76"/>
      <c r="CF545" s="76"/>
      <c r="CG545" s="76"/>
      <c r="CH545" s="76"/>
      <c r="CI545" s="76"/>
      <c r="CJ545" s="76"/>
      <c r="CK545" s="76"/>
      <c r="CL545" s="76"/>
      <c r="CM545" s="76"/>
      <c r="CN545" s="76"/>
      <c r="CO545" s="76"/>
      <c r="CP545" s="76"/>
      <c r="CQ545" s="76"/>
      <c r="CR545" s="76"/>
      <c r="CS545" s="76"/>
      <c r="CT545" s="76"/>
      <c r="CU545" s="76"/>
      <c r="CV545" s="76"/>
      <c r="CW545" s="76"/>
      <c r="CX545" s="76"/>
      <c r="CY545" s="76"/>
      <c r="CZ545" s="76"/>
      <c r="DA545" s="76"/>
      <c r="DB545" s="76"/>
      <c r="DC545" s="76"/>
      <c r="DD545" s="76"/>
      <c r="DE545" s="76"/>
      <c r="DF545" s="76"/>
      <c r="DG545" s="76"/>
      <c r="DH545" s="76"/>
      <c r="DI545" s="76"/>
      <c r="DJ545" s="76"/>
      <c r="DK545" s="76"/>
      <c r="DL545" s="76"/>
      <c r="DM545" s="76"/>
      <c r="DN545" s="76"/>
      <c r="DO545" s="77"/>
      <c r="DP545" s="77"/>
      <c r="DQ545" s="77"/>
      <c r="DR545" s="77"/>
      <c r="DS545" s="77"/>
      <c r="DT545" s="77"/>
      <c r="DU545" s="77"/>
      <c r="DV545" s="77"/>
      <c r="DW545" s="77"/>
      <c r="DX545" s="76"/>
      <c r="DY545" s="137"/>
      <c r="DZ545" s="76"/>
      <c r="EA545" s="137"/>
      <c r="EB545" s="76"/>
      <c r="EC545" s="137"/>
      <c r="ED545" s="76"/>
      <c r="EE545" s="137"/>
      <c r="EF545" s="76"/>
    </row>
    <row r="546" spans="2:136" x14ac:dyDescent="0.2">
      <c r="B546" s="76"/>
      <c r="T546" s="76"/>
      <c r="U546" s="76"/>
      <c r="V546" s="76"/>
      <c r="W546" s="76"/>
      <c r="X546" s="76"/>
      <c r="Y546" s="76"/>
      <c r="Z546" s="76"/>
      <c r="AA546" s="76"/>
      <c r="AB546" s="76"/>
      <c r="AC546" s="76"/>
      <c r="AD546" s="76"/>
      <c r="AE546" s="76"/>
      <c r="AF546" s="76"/>
      <c r="AG546" s="76"/>
      <c r="AH546" s="76"/>
      <c r="AI546" s="76"/>
      <c r="AJ546" s="76"/>
      <c r="AK546" s="76"/>
      <c r="AL546" s="76"/>
      <c r="AM546" s="76"/>
      <c r="AN546" s="76"/>
      <c r="AO546" s="76"/>
      <c r="AP546" s="76"/>
      <c r="AQ546" s="76"/>
      <c r="AR546" s="76"/>
      <c r="AS546" s="76"/>
      <c r="AT546" s="76"/>
      <c r="AU546" s="76"/>
      <c r="AV546" s="76"/>
      <c r="AW546" s="76"/>
      <c r="AX546" s="76"/>
      <c r="AY546" s="76"/>
      <c r="AZ546" s="76"/>
      <c r="BA546" s="76"/>
      <c r="BB546" s="76"/>
      <c r="BC546" s="76"/>
      <c r="BD546" s="76"/>
      <c r="BE546" s="76"/>
      <c r="BF546" s="76"/>
      <c r="BG546" s="76"/>
      <c r="BH546" s="76"/>
      <c r="BI546" s="76"/>
      <c r="BJ546" s="76"/>
      <c r="BK546" s="76"/>
      <c r="BL546" s="76"/>
      <c r="BM546" s="76"/>
      <c r="BN546" s="76"/>
      <c r="BO546" s="76"/>
      <c r="BP546" s="76"/>
      <c r="BQ546" s="76"/>
      <c r="BR546" s="76"/>
      <c r="BS546" s="76"/>
      <c r="BU546" s="76"/>
      <c r="BW546" s="76"/>
      <c r="BX546" s="76"/>
      <c r="BY546" s="76"/>
      <c r="BZ546" s="76"/>
      <c r="CA546" s="76"/>
      <c r="CB546" s="76"/>
      <c r="CC546" s="76"/>
      <c r="CD546" s="76"/>
      <c r="CE546" s="76"/>
      <c r="CF546" s="76"/>
      <c r="CG546" s="76"/>
      <c r="CH546" s="76"/>
      <c r="CI546" s="76"/>
      <c r="CJ546" s="76"/>
      <c r="CK546" s="76"/>
      <c r="CL546" s="76"/>
      <c r="CM546" s="76"/>
      <c r="CN546" s="76"/>
      <c r="CO546" s="76"/>
      <c r="CP546" s="76"/>
      <c r="CQ546" s="76"/>
      <c r="CR546" s="76"/>
      <c r="CS546" s="76"/>
      <c r="CT546" s="76"/>
      <c r="CU546" s="76"/>
      <c r="CV546" s="76"/>
      <c r="CW546" s="76"/>
      <c r="CX546" s="76"/>
      <c r="CY546" s="76"/>
      <c r="CZ546" s="76"/>
      <c r="DA546" s="76"/>
      <c r="DB546" s="76"/>
      <c r="DC546" s="76"/>
      <c r="DD546" s="76"/>
      <c r="DE546" s="76"/>
      <c r="DF546" s="76"/>
      <c r="DG546" s="76"/>
      <c r="DH546" s="76"/>
      <c r="DI546" s="76"/>
      <c r="DJ546" s="76"/>
      <c r="DK546" s="76"/>
      <c r="DL546" s="76"/>
      <c r="DM546" s="76"/>
      <c r="DN546" s="76"/>
      <c r="DO546" s="77"/>
      <c r="DP546" s="77"/>
      <c r="DQ546" s="77"/>
      <c r="DR546" s="77"/>
      <c r="DS546" s="77"/>
      <c r="DT546" s="77"/>
      <c r="DU546" s="77"/>
      <c r="DV546" s="77"/>
      <c r="DW546" s="77"/>
      <c r="DX546" s="76"/>
      <c r="DY546" s="137"/>
      <c r="DZ546" s="76"/>
      <c r="EA546" s="137"/>
      <c r="EB546" s="76"/>
      <c r="EC546" s="137"/>
      <c r="ED546" s="76"/>
      <c r="EE546" s="137"/>
      <c r="EF546" s="76"/>
    </row>
    <row r="547" spans="2:136" x14ac:dyDescent="0.2">
      <c r="B547" s="76"/>
      <c r="T547" s="76"/>
      <c r="U547" s="76"/>
      <c r="V547" s="76"/>
      <c r="W547" s="76"/>
      <c r="X547" s="76"/>
      <c r="Y547" s="76"/>
      <c r="Z547" s="76"/>
      <c r="AA547" s="76"/>
      <c r="AB547" s="76"/>
      <c r="AC547" s="76"/>
      <c r="AD547" s="76"/>
      <c r="AE547" s="76"/>
      <c r="AF547" s="76"/>
      <c r="AG547" s="76"/>
      <c r="AH547" s="76"/>
      <c r="AI547" s="76"/>
      <c r="AJ547" s="76"/>
      <c r="AK547" s="76"/>
      <c r="AL547" s="76"/>
      <c r="AM547" s="76"/>
      <c r="AN547" s="76"/>
      <c r="AO547" s="76"/>
      <c r="AP547" s="76"/>
      <c r="AQ547" s="76"/>
      <c r="AR547" s="76"/>
      <c r="AS547" s="76"/>
      <c r="AT547" s="76"/>
      <c r="AU547" s="76"/>
      <c r="AV547" s="76"/>
      <c r="AW547" s="76"/>
      <c r="AX547" s="76"/>
      <c r="AY547" s="76"/>
      <c r="AZ547" s="76"/>
      <c r="BA547" s="76"/>
      <c r="BB547" s="76"/>
      <c r="BC547" s="76"/>
      <c r="BD547" s="76"/>
      <c r="BE547" s="76"/>
      <c r="BF547" s="76"/>
      <c r="BG547" s="76"/>
      <c r="BH547" s="76"/>
      <c r="BI547" s="76"/>
      <c r="BJ547" s="76"/>
      <c r="BK547" s="76"/>
      <c r="BL547" s="76"/>
      <c r="BM547" s="76"/>
      <c r="BN547" s="76"/>
      <c r="BO547" s="76"/>
      <c r="BP547" s="76"/>
      <c r="BQ547" s="76"/>
      <c r="BR547" s="76"/>
      <c r="BS547" s="76"/>
      <c r="BU547" s="76"/>
      <c r="BW547" s="76"/>
      <c r="BX547" s="76"/>
      <c r="BY547" s="76"/>
      <c r="BZ547" s="76"/>
      <c r="CA547" s="76"/>
      <c r="CB547" s="76"/>
      <c r="CC547" s="76"/>
      <c r="CD547" s="76"/>
      <c r="CE547" s="76"/>
      <c r="CF547" s="76"/>
      <c r="CG547" s="76"/>
      <c r="CH547" s="76"/>
      <c r="CI547" s="76"/>
      <c r="CJ547" s="76"/>
      <c r="CK547" s="76"/>
      <c r="CL547" s="76"/>
      <c r="CM547" s="76"/>
      <c r="CN547" s="76"/>
      <c r="CO547" s="76"/>
      <c r="CP547" s="76"/>
      <c r="CQ547" s="76"/>
      <c r="CR547" s="76"/>
      <c r="CS547" s="76"/>
      <c r="CT547" s="76"/>
      <c r="CU547" s="76"/>
      <c r="CV547" s="76"/>
      <c r="CW547" s="76"/>
      <c r="CX547" s="76"/>
      <c r="CY547" s="76"/>
      <c r="CZ547" s="76"/>
      <c r="DA547" s="76"/>
      <c r="DB547" s="76"/>
      <c r="DC547" s="76"/>
      <c r="DD547" s="76"/>
      <c r="DE547" s="76"/>
      <c r="DF547" s="76"/>
      <c r="DG547" s="76"/>
      <c r="DH547" s="76"/>
      <c r="DI547" s="76"/>
      <c r="DJ547" s="76"/>
      <c r="DK547" s="76"/>
      <c r="DL547" s="76"/>
      <c r="DM547" s="76"/>
      <c r="DN547" s="76"/>
      <c r="DO547" s="77"/>
      <c r="DP547" s="77"/>
      <c r="DQ547" s="77"/>
      <c r="DR547" s="77"/>
      <c r="DS547" s="77"/>
      <c r="DT547" s="77"/>
      <c r="DU547" s="77"/>
      <c r="DV547" s="77"/>
      <c r="DW547" s="77"/>
      <c r="DX547" s="76"/>
      <c r="DY547" s="137"/>
      <c r="DZ547" s="76"/>
      <c r="EA547" s="137"/>
      <c r="EB547" s="76"/>
      <c r="EC547" s="137"/>
      <c r="ED547" s="76"/>
      <c r="EE547" s="137"/>
      <c r="EF547" s="76"/>
    </row>
    <row r="548" spans="2:136" x14ac:dyDescent="0.2">
      <c r="B548" s="76"/>
      <c r="T548" s="76"/>
      <c r="U548" s="76"/>
      <c r="V548" s="76"/>
      <c r="W548" s="76"/>
      <c r="X548" s="76"/>
      <c r="Y548" s="76"/>
      <c r="Z548" s="76"/>
      <c r="AA548" s="76"/>
      <c r="AB548" s="76"/>
      <c r="AC548" s="76"/>
      <c r="AD548" s="76"/>
      <c r="AE548" s="76"/>
      <c r="AF548" s="76"/>
      <c r="AG548" s="76"/>
      <c r="AH548" s="76"/>
      <c r="AI548" s="76"/>
      <c r="AJ548" s="76"/>
      <c r="AK548" s="76"/>
      <c r="AL548" s="76"/>
      <c r="AM548" s="76"/>
      <c r="AN548" s="76"/>
      <c r="AO548" s="76"/>
      <c r="AP548" s="76"/>
      <c r="AQ548" s="76"/>
      <c r="AR548" s="76"/>
      <c r="AS548" s="76"/>
      <c r="AT548" s="76"/>
      <c r="AU548" s="76"/>
      <c r="AV548" s="76"/>
      <c r="AW548" s="76"/>
      <c r="AX548" s="76"/>
      <c r="AY548" s="76"/>
      <c r="AZ548" s="76"/>
      <c r="BA548" s="76"/>
      <c r="BB548" s="76"/>
      <c r="BC548" s="76"/>
      <c r="BD548" s="76"/>
      <c r="BE548" s="76"/>
      <c r="BF548" s="76"/>
      <c r="BG548" s="76"/>
      <c r="BH548" s="76"/>
      <c r="BI548" s="76"/>
      <c r="BJ548" s="76"/>
      <c r="BK548" s="76"/>
      <c r="BL548" s="76"/>
      <c r="BM548" s="76"/>
      <c r="BN548" s="76"/>
      <c r="BO548" s="76"/>
      <c r="BP548" s="76"/>
      <c r="BQ548" s="76"/>
      <c r="BR548" s="76"/>
      <c r="BS548" s="76"/>
      <c r="BU548" s="76"/>
      <c r="BW548" s="76"/>
      <c r="BX548" s="76"/>
      <c r="BY548" s="76"/>
      <c r="BZ548" s="76"/>
      <c r="CA548" s="76"/>
      <c r="CB548" s="76"/>
      <c r="CC548" s="76"/>
      <c r="CD548" s="76"/>
      <c r="CE548" s="76"/>
      <c r="CF548" s="76"/>
      <c r="CG548" s="76"/>
      <c r="CH548" s="76"/>
      <c r="CI548" s="76"/>
      <c r="CJ548" s="76"/>
      <c r="CK548" s="76"/>
      <c r="CL548" s="76"/>
      <c r="CM548" s="76"/>
      <c r="CN548" s="76"/>
      <c r="CO548" s="76"/>
      <c r="CP548" s="76"/>
      <c r="CQ548" s="76"/>
      <c r="CR548" s="76"/>
      <c r="CS548" s="76"/>
      <c r="CT548" s="76"/>
      <c r="CU548" s="76"/>
      <c r="CV548" s="76"/>
      <c r="CW548" s="76"/>
      <c r="CX548" s="76"/>
      <c r="CY548" s="76"/>
      <c r="CZ548" s="76"/>
      <c r="DA548" s="76"/>
      <c r="DB548" s="76"/>
      <c r="DC548" s="76"/>
      <c r="DD548" s="76"/>
      <c r="DE548" s="76"/>
      <c r="DF548" s="76"/>
      <c r="DG548" s="76"/>
      <c r="DH548" s="76"/>
      <c r="DI548" s="76"/>
      <c r="DJ548" s="76"/>
      <c r="DK548" s="76"/>
      <c r="DL548" s="76"/>
      <c r="DM548" s="76"/>
      <c r="DN548" s="76"/>
      <c r="DO548" s="77"/>
      <c r="DP548" s="77"/>
      <c r="DQ548" s="77"/>
      <c r="DR548" s="77"/>
      <c r="DS548" s="77"/>
      <c r="DT548" s="77"/>
      <c r="DU548" s="77"/>
      <c r="DV548" s="77"/>
      <c r="DW548" s="77"/>
      <c r="DX548" s="76"/>
      <c r="DY548" s="137"/>
      <c r="DZ548" s="76"/>
      <c r="EA548" s="137"/>
      <c r="EB548" s="76"/>
      <c r="EC548" s="137"/>
      <c r="ED548" s="76"/>
      <c r="EE548" s="137"/>
      <c r="EF548" s="76"/>
    </row>
    <row r="549" spans="2:136" x14ac:dyDescent="0.2">
      <c r="B549" s="76"/>
      <c r="T549" s="76"/>
      <c r="U549" s="76"/>
      <c r="V549" s="76"/>
      <c r="W549" s="76"/>
      <c r="X549" s="76"/>
      <c r="Y549" s="76"/>
      <c r="Z549" s="76"/>
      <c r="AA549" s="76"/>
      <c r="AB549" s="76"/>
      <c r="AC549" s="76"/>
      <c r="AD549" s="76"/>
      <c r="AE549" s="76"/>
      <c r="AF549" s="76"/>
      <c r="AG549" s="76"/>
      <c r="AH549" s="76"/>
      <c r="AI549" s="76"/>
      <c r="AJ549" s="76"/>
      <c r="AK549" s="76"/>
      <c r="AL549" s="76"/>
      <c r="AM549" s="76"/>
      <c r="AN549" s="76"/>
      <c r="AO549" s="76"/>
      <c r="AP549" s="76"/>
      <c r="AQ549" s="76"/>
      <c r="AR549" s="76"/>
      <c r="AS549" s="76"/>
      <c r="AT549" s="76"/>
      <c r="AU549" s="76"/>
      <c r="AV549" s="76"/>
      <c r="AW549" s="76"/>
      <c r="AX549" s="76"/>
      <c r="AY549" s="76"/>
      <c r="AZ549" s="76"/>
      <c r="BA549" s="76"/>
      <c r="BB549" s="76"/>
      <c r="BC549" s="76"/>
      <c r="BD549" s="76"/>
      <c r="BE549" s="76"/>
      <c r="BF549" s="76"/>
      <c r="BG549" s="76"/>
      <c r="BH549" s="76"/>
      <c r="BI549" s="76"/>
      <c r="BJ549" s="76"/>
      <c r="BK549" s="76"/>
      <c r="BL549" s="76"/>
      <c r="BM549" s="76"/>
      <c r="BN549" s="76"/>
      <c r="BO549" s="76"/>
      <c r="BP549" s="76"/>
      <c r="BQ549" s="76"/>
      <c r="BR549" s="76"/>
      <c r="BS549" s="76"/>
      <c r="BU549" s="76"/>
      <c r="BW549" s="76"/>
      <c r="BX549" s="76"/>
      <c r="BY549" s="76"/>
      <c r="BZ549" s="76"/>
      <c r="CA549" s="76"/>
      <c r="CB549" s="76"/>
      <c r="CC549" s="76"/>
      <c r="CD549" s="76"/>
      <c r="CE549" s="76"/>
      <c r="CF549" s="76"/>
      <c r="CG549" s="76"/>
      <c r="CH549" s="76"/>
      <c r="CI549" s="76"/>
      <c r="CJ549" s="76"/>
      <c r="CK549" s="76"/>
      <c r="CL549" s="76"/>
      <c r="CM549" s="76"/>
      <c r="CN549" s="76"/>
      <c r="CO549" s="76"/>
      <c r="CP549" s="76"/>
      <c r="CQ549" s="76"/>
      <c r="CR549" s="76"/>
      <c r="CS549" s="76"/>
      <c r="CT549" s="76"/>
      <c r="CU549" s="76"/>
      <c r="CV549" s="76"/>
      <c r="CW549" s="76"/>
      <c r="CX549" s="76"/>
      <c r="CY549" s="76"/>
      <c r="CZ549" s="76"/>
      <c r="DA549" s="76"/>
      <c r="DB549" s="76"/>
      <c r="DC549" s="76"/>
      <c r="DD549" s="76"/>
      <c r="DE549" s="76"/>
      <c r="DF549" s="76"/>
      <c r="DG549" s="76"/>
      <c r="DH549" s="76"/>
      <c r="DI549" s="76"/>
      <c r="DJ549" s="76"/>
      <c r="DK549" s="76"/>
      <c r="DL549" s="76"/>
      <c r="DM549" s="76"/>
      <c r="DN549" s="76"/>
      <c r="DO549" s="77"/>
      <c r="DP549" s="77"/>
      <c r="DQ549" s="77"/>
      <c r="DR549" s="77"/>
      <c r="DS549" s="77"/>
      <c r="DT549" s="77"/>
      <c r="DU549" s="77"/>
      <c r="DV549" s="77"/>
      <c r="DW549" s="77"/>
      <c r="DX549" s="76"/>
      <c r="DY549" s="137"/>
      <c r="DZ549" s="76"/>
      <c r="EA549" s="137"/>
      <c r="EB549" s="76"/>
      <c r="EC549" s="137"/>
      <c r="ED549" s="76"/>
      <c r="EE549" s="137"/>
      <c r="EF549" s="76"/>
    </row>
    <row r="550" spans="2:136" x14ac:dyDescent="0.2">
      <c r="B550" s="76"/>
      <c r="T550" s="76"/>
      <c r="U550" s="76"/>
      <c r="V550" s="76"/>
      <c r="W550" s="76"/>
      <c r="X550" s="76"/>
      <c r="Y550" s="76"/>
      <c r="Z550" s="76"/>
      <c r="AA550" s="76"/>
      <c r="AB550" s="76"/>
      <c r="AC550" s="76"/>
      <c r="AD550" s="76"/>
      <c r="AE550" s="76"/>
      <c r="AF550" s="76"/>
      <c r="AG550" s="76"/>
      <c r="AH550" s="76"/>
      <c r="AI550" s="76"/>
      <c r="AJ550" s="76"/>
      <c r="AK550" s="76"/>
      <c r="AL550" s="76"/>
      <c r="AM550" s="76"/>
      <c r="AN550" s="76"/>
      <c r="AO550" s="76"/>
      <c r="AP550" s="76"/>
      <c r="AQ550" s="76"/>
      <c r="AR550" s="76"/>
      <c r="AS550" s="76"/>
      <c r="AT550" s="76"/>
      <c r="AU550" s="76"/>
      <c r="AV550" s="76"/>
      <c r="AW550" s="76"/>
      <c r="AX550" s="76"/>
      <c r="AY550" s="76"/>
      <c r="AZ550" s="76"/>
      <c r="BA550" s="76"/>
      <c r="BB550" s="76"/>
      <c r="BC550" s="76"/>
      <c r="BD550" s="76"/>
      <c r="BE550" s="76"/>
      <c r="BF550" s="76"/>
      <c r="BG550" s="76"/>
      <c r="BH550" s="76"/>
      <c r="BI550" s="76"/>
      <c r="BJ550" s="76"/>
      <c r="BK550" s="76"/>
      <c r="BL550" s="76"/>
      <c r="BM550" s="76"/>
      <c r="BN550" s="76"/>
      <c r="BO550" s="76"/>
      <c r="BP550" s="76"/>
      <c r="BQ550" s="76"/>
      <c r="BR550" s="76"/>
      <c r="BS550" s="76"/>
      <c r="BU550" s="76"/>
      <c r="BW550" s="76"/>
      <c r="BX550" s="76"/>
      <c r="BY550" s="76"/>
      <c r="BZ550" s="76"/>
      <c r="CA550" s="76"/>
      <c r="CB550" s="76"/>
      <c r="CC550" s="76"/>
      <c r="CD550" s="76"/>
      <c r="CE550" s="76"/>
      <c r="CF550" s="76"/>
      <c r="CG550" s="76"/>
      <c r="CH550" s="76"/>
      <c r="CI550" s="76"/>
      <c r="CJ550" s="76"/>
      <c r="CK550" s="76"/>
      <c r="CL550" s="76"/>
      <c r="CM550" s="76"/>
      <c r="CN550" s="76"/>
      <c r="CO550" s="76"/>
      <c r="CP550" s="76"/>
      <c r="CQ550" s="76"/>
      <c r="CR550" s="76"/>
      <c r="CS550" s="76"/>
      <c r="CT550" s="76"/>
      <c r="CU550" s="76"/>
      <c r="CV550" s="76"/>
      <c r="CW550" s="76"/>
      <c r="CX550" s="76"/>
      <c r="CY550" s="76"/>
      <c r="CZ550" s="76"/>
      <c r="DA550" s="76"/>
      <c r="DB550" s="76"/>
      <c r="DC550" s="76"/>
      <c r="DD550" s="76"/>
      <c r="DE550" s="76"/>
      <c r="DF550" s="76"/>
      <c r="DG550" s="76"/>
      <c r="DH550" s="76"/>
      <c r="DI550" s="76"/>
      <c r="DJ550" s="76"/>
      <c r="DK550" s="76"/>
      <c r="DL550" s="76"/>
      <c r="DM550" s="76"/>
      <c r="DN550" s="76"/>
      <c r="DO550" s="77"/>
      <c r="DP550" s="77"/>
      <c r="DQ550" s="77"/>
      <c r="DR550" s="77"/>
      <c r="DS550" s="77"/>
      <c r="DT550" s="77"/>
      <c r="DU550" s="77"/>
      <c r="DV550" s="77"/>
      <c r="DW550" s="77"/>
      <c r="DX550" s="76"/>
      <c r="DY550" s="137"/>
      <c r="DZ550" s="76"/>
      <c r="EA550" s="137"/>
      <c r="EB550" s="76"/>
      <c r="EC550" s="137"/>
      <c r="ED550" s="76"/>
      <c r="EE550" s="137"/>
      <c r="EF550" s="76"/>
    </row>
    <row r="551" spans="2:136" x14ac:dyDescent="0.2">
      <c r="B551" s="76"/>
      <c r="T551" s="76"/>
      <c r="U551" s="76"/>
      <c r="V551" s="76"/>
      <c r="W551" s="76"/>
      <c r="X551" s="76"/>
      <c r="Y551" s="76"/>
      <c r="Z551" s="76"/>
      <c r="AA551" s="76"/>
      <c r="AB551" s="76"/>
      <c r="AC551" s="76"/>
      <c r="AD551" s="76"/>
      <c r="AE551" s="76"/>
      <c r="AF551" s="76"/>
      <c r="AG551" s="76"/>
      <c r="AH551" s="76"/>
      <c r="AI551" s="76"/>
      <c r="AJ551" s="76"/>
      <c r="AK551" s="76"/>
      <c r="AL551" s="76"/>
      <c r="AM551" s="76"/>
      <c r="AN551" s="76"/>
      <c r="AO551" s="76"/>
      <c r="AP551" s="76"/>
      <c r="AQ551" s="76"/>
      <c r="AR551" s="76"/>
      <c r="AS551" s="76"/>
      <c r="AT551" s="76"/>
      <c r="AU551" s="76"/>
      <c r="AV551" s="76"/>
      <c r="AW551" s="76"/>
      <c r="AX551" s="76"/>
      <c r="AY551" s="76"/>
      <c r="AZ551" s="76"/>
      <c r="BA551" s="76"/>
      <c r="BB551" s="76"/>
      <c r="BC551" s="76"/>
      <c r="BD551" s="76"/>
      <c r="BE551" s="76"/>
      <c r="BF551" s="76"/>
      <c r="BG551" s="76"/>
      <c r="BH551" s="76"/>
      <c r="BI551" s="76"/>
      <c r="BJ551" s="76"/>
      <c r="BK551" s="76"/>
      <c r="BL551" s="76"/>
      <c r="BM551" s="76"/>
      <c r="BN551" s="76"/>
      <c r="BO551" s="76"/>
      <c r="BP551" s="76"/>
      <c r="BQ551" s="76"/>
      <c r="BR551" s="76"/>
      <c r="BS551" s="76"/>
      <c r="BU551" s="76"/>
      <c r="BW551" s="76"/>
      <c r="BX551" s="76"/>
      <c r="BY551" s="76"/>
      <c r="BZ551" s="76"/>
      <c r="CA551" s="76"/>
      <c r="CB551" s="76"/>
      <c r="CC551" s="76"/>
      <c r="CD551" s="76"/>
      <c r="CE551" s="76"/>
      <c r="CF551" s="76"/>
      <c r="CG551" s="76"/>
      <c r="CH551" s="76"/>
      <c r="CI551" s="76"/>
      <c r="CJ551" s="76"/>
      <c r="CK551" s="76"/>
      <c r="CL551" s="76"/>
      <c r="CM551" s="76"/>
      <c r="CN551" s="76"/>
      <c r="CO551" s="76"/>
      <c r="CP551" s="76"/>
      <c r="CQ551" s="76"/>
      <c r="CR551" s="76"/>
      <c r="CS551" s="76"/>
      <c r="CT551" s="76"/>
      <c r="CU551" s="76"/>
      <c r="CV551" s="76"/>
      <c r="CW551" s="76"/>
      <c r="CX551" s="76"/>
      <c r="CY551" s="76"/>
      <c r="CZ551" s="76"/>
      <c r="DA551" s="76"/>
      <c r="DB551" s="76"/>
      <c r="DC551" s="76"/>
      <c r="DD551" s="76"/>
      <c r="DE551" s="76"/>
      <c r="DF551" s="76"/>
      <c r="DG551" s="76"/>
      <c r="DH551" s="76"/>
      <c r="DI551" s="76"/>
      <c r="DJ551" s="76"/>
      <c r="DK551" s="76"/>
      <c r="DL551" s="76"/>
      <c r="DM551" s="76"/>
      <c r="DN551" s="76"/>
      <c r="DO551" s="77"/>
      <c r="DP551" s="77"/>
      <c r="DQ551" s="77"/>
      <c r="DR551" s="77"/>
      <c r="DS551" s="77"/>
      <c r="DT551" s="77"/>
      <c r="DU551" s="77"/>
      <c r="DV551" s="77"/>
      <c r="DW551" s="77"/>
      <c r="DX551" s="76"/>
      <c r="DY551" s="137"/>
      <c r="DZ551" s="76"/>
      <c r="EA551" s="137"/>
      <c r="EB551" s="76"/>
      <c r="EC551" s="137"/>
      <c r="ED551" s="76"/>
      <c r="EE551" s="137"/>
      <c r="EF551" s="76"/>
    </row>
    <row r="552" spans="2:136" x14ac:dyDescent="0.2">
      <c r="B552" s="76"/>
      <c r="T552" s="76"/>
      <c r="U552" s="76"/>
      <c r="V552" s="76"/>
      <c r="W552" s="76"/>
      <c r="X552" s="76"/>
      <c r="Y552" s="76"/>
      <c r="Z552" s="76"/>
      <c r="AA552" s="76"/>
      <c r="AB552" s="76"/>
      <c r="AC552" s="76"/>
      <c r="AD552" s="76"/>
      <c r="AE552" s="76"/>
      <c r="AF552" s="76"/>
      <c r="AG552" s="76"/>
      <c r="AH552" s="76"/>
      <c r="AI552" s="76"/>
      <c r="AJ552" s="76"/>
      <c r="AK552" s="76"/>
      <c r="AL552" s="76"/>
      <c r="AM552" s="76"/>
      <c r="AN552" s="76"/>
      <c r="AO552" s="76"/>
      <c r="AP552" s="76"/>
      <c r="AQ552" s="76"/>
      <c r="AR552" s="76"/>
      <c r="AS552" s="76"/>
      <c r="AT552" s="76"/>
      <c r="AU552" s="76"/>
      <c r="AV552" s="76"/>
      <c r="AW552" s="76"/>
      <c r="AX552" s="76"/>
      <c r="AY552" s="76"/>
      <c r="AZ552" s="76"/>
      <c r="BA552" s="76"/>
      <c r="BB552" s="76"/>
      <c r="BC552" s="76"/>
      <c r="BD552" s="76"/>
      <c r="BE552" s="76"/>
      <c r="BF552" s="76"/>
      <c r="BG552" s="76"/>
      <c r="BH552" s="76"/>
      <c r="BI552" s="76"/>
      <c r="BJ552" s="76"/>
      <c r="BK552" s="76"/>
      <c r="BL552" s="76"/>
      <c r="BM552" s="76"/>
      <c r="BN552" s="76"/>
      <c r="BO552" s="76"/>
      <c r="BP552" s="76"/>
      <c r="BQ552" s="76"/>
      <c r="BR552" s="76"/>
      <c r="BS552" s="76"/>
      <c r="BU552" s="76"/>
      <c r="BW552" s="76"/>
      <c r="BX552" s="76"/>
      <c r="BY552" s="76"/>
      <c r="BZ552" s="76"/>
      <c r="CA552" s="76"/>
      <c r="CB552" s="76"/>
      <c r="CC552" s="76"/>
      <c r="CD552" s="76"/>
      <c r="CE552" s="76"/>
      <c r="CF552" s="76"/>
      <c r="CG552" s="76"/>
      <c r="CH552" s="76"/>
      <c r="CI552" s="76"/>
      <c r="CJ552" s="76"/>
      <c r="CK552" s="76"/>
      <c r="CL552" s="76"/>
      <c r="CM552" s="76"/>
      <c r="CN552" s="76"/>
      <c r="CO552" s="76"/>
      <c r="CP552" s="76"/>
      <c r="CQ552" s="76"/>
      <c r="CR552" s="76"/>
      <c r="CS552" s="76"/>
      <c r="CT552" s="76"/>
      <c r="CU552" s="76"/>
      <c r="CV552" s="76"/>
      <c r="CW552" s="76"/>
      <c r="CX552" s="76"/>
      <c r="CY552" s="76"/>
      <c r="CZ552" s="76"/>
      <c r="DA552" s="76"/>
      <c r="DB552" s="76"/>
      <c r="DC552" s="76"/>
      <c r="DD552" s="76"/>
      <c r="DE552" s="76"/>
      <c r="DF552" s="76"/>
      <c r="DG552" s="76"/>
      <c r="DH552" s="76"/>
      <c r="DI552" s="76"/>
      <c r="DJ552" s="76"/>
      <c r="DK552" s="76"/>
      <c r="DL552" s="76"/>
      <c r="DM552" s="76"/>
      <c r="DN552" s="76"/>
      <c r="DO552" s="77"/>
      <c r="DP552" s="77"/>
      <c r="DQ552" s="77"/>
      <c r="DR552" s="77"/>
      <c r="DS552" s="77"/>
      <c r="DT552" s="77"/>
      <c r="DU552" s="77"/>
      <c r="DV552" s="77"/>
      <c r="DW552" s="77"/>
      <c r="DX552" s="76"/>
      <c r="DY552" s="137"/>
      <c r="DZ552" s="76"/>
      <c r="EA552" s="137"/>
      <c r="EB552" s="76"/>
      <c r="EC552" s="137"/>
      <c r="ED552" s="76"/>
      <c r="EE552" s="137"/>
      <c r="EF552" s="76"/>
    </row>
    <row r="553" spans="2:136" x14ac:dyDescent="0.2">
      <c r="B553" s="76"/>
      <c r="T553" s="76"/>
      <c r="U553" s="76"/>
      <c r="V553" s="76"/>
      <c r="W553" s="76"/>
      <c r="X553" s="76"/>
      <c r="Y553" s="76"/>
      <c r="Z553" s="76"/>
      <c r="AA553" s="76"/>
      <c r="AB553" s="76"/>
      <c r="AC553" s="76"/>
      <c r="AD553" s="76"/>
      <c r="AE553" s="76"/>
      <c r="AF553" s="76"/>
      <c r="AG553" s="76"/>
      <c r="AH553" s="76"/>
      <c r="AI553" s="76"/>
      <c r="AJ553" s="76"/>
      <c r="AK553" s="76"/>
      <c r="AL553" s="76"/>
      <c r="AM553" s="76"/>
      <c r="AN553" s="76"/>
      <c r="AO553" s="76"/>
      <c r="AP553" s="76"/>
      <c r="AQ553" s="76"/>
      <c r="AR553" s="76"/>
      <c r="AS553" s="76"/>
      <c r="AT553" s="76"/>
      <c r="AU553" s="76"/>
      <c r="AV553" s="76"/>
      <c r="AW553" s="76"/>
      <c r="AX553" s="76"/>
      <c r="AY553" s="76"/>
      <c r="AZ553" s="76"/>
      <c r="BA553" s="76"/>
      <c r="BB553" s="76"/>
      <c r="BC553" s="76"/>
      <c r="BD553" s="76"/>
      <c r="BE553" s="76"/>
      <c r="BF553" s="76"/>
      <c r="BG553" s="76"/>
      <c r="BH553" s="76"/>
      <c r="BI553" s="76"/>
      <c r="BJ553" s="76"/>
      <c r="BK553" s="76"/>
      <c r="BL553" s="76"/>
      <c r="BM553" s="76"/>
      <c r="BN553" s="76"/>
      <c r="BO553" s="76"/>
      <c r="BP553" s="76"/>
      <c r="BQ553" s="76"/>
      <c r="BR553" s="76"/>
      <c r="BS553" s="76"/>
      <c r="BU553" s="76"/>
      <c r="BW553" s="76"/>
      <c r="BX553" s="76"/>
      <c r="BY553" s="76"/>
      <c r="BZ553" s="76"/>
      <c r="CA553" s="76"/>
      <c r="CB553" s="76"/>
      <c r="CC553" s="76"/>
      <c r="CD553" s="76"/>
      <c r="CE553" s="76"/>
      <c r="CF553" s="76"/>
      <c r="CG553" s="76"/>
      <c r="CH553" s="76"/>
      <c r="CI553" s="76"/>
      <c r="CJ553" s="76"/>
      <c r="CK553" s="76"/>
      <c r="CL553" s="76"/>
      <c r="CM553" s="76"/>
      <c r="CN553" s="76"/>
      <c r="CO553" s="76"/>
      <c r="CP553" s="76"/>
      <c r="CQ553" s="76"/>
      <c r="CR553" s="76"/>
      <c r="CS553" s="76"/>
      <c r="CT553" s="76"/>
      <c r="CU553" s="76"/>
      <c r="CV553" s="76"/>
      <c r="CW553" s="76"/>
      <c r="CX553" s="76"/>
      <c r="CY553" s="76"/>
      <c r="CZ553" s="76"/>
      <c r="DA553" s="76"/>
      <c r="DB553" s="76"/>
      <c r="DC553" s="76"/>
      <c r="DD553" s="76"/>
      <c r="DE553" s="76"/>
      <c r="DF553" s="76"/>
      <c r="DG553" s="76"/>
      <c r="DH553" s="76"/>
      <c r="DI553" s="76"/>
      <c r="DJ553" s="76"/>
      <c r="DK553" s="76"/>
      <c r="DL553" s="76"/>
      <c r="DM553" s="76"/>
      <c r="DN553" s="76"/>
      <c r="DO553" s="77"/>
      <c r="DP553" s="77"/>
      <c r="DQ553" s="77"/>
      <c r="DR553" s="77"/>
      <c r="DS553" s="77"/>
      <c r="DT553" s="77"/>
      <c r="DU553" s="77"/>
      <c r="DV553" s="77"/>
      <c r="DW553" s="77"/>
      <c r="DX553" s="76"/>
      <c r="DY553" s="137"/>
      <c r="DZ553" s="76"/>
      <c r="EA553" s="137"/>
      <c r="EB553" s="76"/>
      <c r="EC553" s="137"/>
      <c r="ED553" s="76"/>
      <c r="EE553" s="137"/>
      <c r="EF553" s="76"/>
    </row>
    <row r="554" spans="2:136" x14ac:dyDescent="0.2">
      <c r="B554" s="76"/>
      <c r="T554" s="76"/>
      <c r="U554" s="76"/>
      <c r="V554" s="76"/>
      <c r="W554" s="76"/>
      <c r="X554" s="76"/>
      <c r="Y554" s="76"/>
      <c r="Z554" s="76"/>
      <c r="AA554" s="76"/>
      <c r="AB554" s="76"/>
      <c r="AC554" s="76"/>
      <c r="AD554" s="76"/>
      <c r="AE554" s="76"/>
      <c r="AF554" s="76"/>
      <c r="AG554" s="76"/>
      <c r="AH554" s="76"/>
      <c r="AI554" s="76"/>
      <c r="AJ554" s="76"/>
      <c r="AK554" s="76"/>
      <c r="AL554" s="76"/>
      <c r="AM554" s="76"/>
      <c r="AN554" s="76"/>
      <c r="AO554" s="76"/>
      <c r="AP554" s="76"/>
      <c r="AQ554" s="76"/>
      <c r="AR554" s="76"/>
      <c r="AS554" s="76"/>
      <c r="AT554" s="76"/>
      <c r="AU554" s="76"/>
      <c r="AV554" s="76"/>
      <c r="AW554" s="76"/>
      <c r="AX554" s="76"/>
      <c r="AY554" s="76"/>
      <c r="AZ554" s="76"/>
      <c r="BA554" s="76"/>
      <c r="BB554" s="76"/>
      <c r="BC554" s="76"/>
      <c r="BD554" s="76"/>
      <c r="BE554" s="76"/>
      <c r="BF554" s="76"/>
      <c r="BG554" s="76"/>
      <c r="BH554" s="76"/>
      <c r="BI554" s="76"/>
      <c r="BJ554" s="76"/>
      <c r="BK554" s="76"/>
      <c r="BL554" s="76"/>
      <c r="BM554" s="76"/>
      <c r="BN554" s="76"/>
      <c r="BO554" s="76"/>
      <c r="BP554" s="76"/>
      <c r="BQ554" s="76"/>
      <c r="BR554" s="76"/>
      <c r="BS554" s="76"/>
      <c r="BU554" s="76"/>
      <c r="BW554" s="76"/>
      <c r="BX554" s="76"/>
      <c r="BY554" s="76"/>
      <c r="BZ554" s="76"/>
      <c r="CA554" s="76"/>
      <c r="CB554" s="76"/>
      <c r="CC554" s="76"/>
      <c r="CD554" s="76"/>
      <c r="CE554" s="76"/>
      <c r="CF554" s="76"/>
      <c r="CG554" s="76"/>
      <c r="CH554" s="76"/>
      <c r="CI554" s="76"/>
      <c r="CJ554" s="76"/>
      <c r="CK554" s="76"/>
      <c r="CL554" s="76"/>
      <c r="CM554" s="76"/>
      <c r="CN554" s="76"/>
      <c r="CO554" s="76"/>
      <c r="CP554" s="76"/>
      <c r="CQ554" s="76"/>
      <c r="CR554" s="76"/>
      <c r="CS554" s="76"/>
      <c r="CT554" s="76"/>
      <c r="CU554" s="76"/>
      <c r="CV554" s="76"/>
      <c r="CW554" s="76"/>
      <c r="CX554" s="76"/>
      <c r="CY554" s="76"/>
      <c r="CZ554" s="76"/>
      <c r="DA554" s="76"/>
      <c r="DB554" s="76"/>
      <c r="DC554" s="76"/>
      <c r="DD554" s="76"/>
      <c r="DE554" s="76"/>
      <c r="DF554" s="76"/>
      <c r="DG554" s="76"/>
      <c r="DH554" s="76"/>
      <c r="DI554" s="76"/>
      <c r="DJ554" s="76"/>
      <c r="DK554" s="76"/>
      <c r="DL554" s="76"/>
      <c r="DM554" s="76"/>
      <c r="DN554" s="76"/>
      <c r="DO554" s="77"/>
      <c r="DP554" s="77"/>
      <c r="DQ554" s="77"/>
      <c r="DR554" s="77"/>
      <c r="DS554" s="77"/>
      <c r="DT554" s="77"/>
      <c r="DU554" s="77"/>
      <c r="DV554" s="77"/>
      <c r="DW554" s="77"/>
      <c r="DX554" s="76"/>
      <c r="DY554" s="137"/>
      <c r="DZ554" s="76"/>
      <c r="EA554" s="137"/>
      <c r="EB554" s="76"/>
      <c r="EC554" s="137"/>
      <c r="ED554" s="76"/>
      <c r="EE554" s="137"/>
      <c r="EF554" s="76"/>
    </row>
    <row r="555" spans="2:136" x14ac:dyDescent="0.2">
      <c r="B555" s="76"/>
      <c r="T555" s="76"/>
      <c r="U555" s="76"/>
      <c r="V555" s="76"/>
      <c r="W555" s="76"/>
      <c r="X555" s="76"/>
      <c r="Y555" s="76"/>
      <c r="Z555" s="76"/>
      <c r="AA555" s="76"/>
      <c r="AB555" s="76"/>
      <c r="AC555" s="76"/>
      <c r="AD555" s="76"/>
      <c r="AE555" s="76"/>
      <c r="AF555" s="76"/>
      <c r="AG555" s="76"/>
      <c r="AH555" s="76"/>
      <c r="AI555" s="76"/>
      <c r="AJ555" s="76"/>
      <c r="AK555" s="76"/>
      <c r="AL555" s="76"/>
      <c r="AM555" s="76"/>
      <c r="AN555" s="76"/>
      <c r="AO555" s="76"/>
      <c r="AP555" s="76"/>
      <c r="AQ555" s="76"/>
      <c r="AR555" s="76"/>
      <c r="AS555" s="76"/>
      <c r="AT555" s="76"/>
      <c r="AU555" s="76"/>
      <c r="AV555" s="76"/>
      <c r="AW555" s="76"/>
      <c r="AX555" s="76"/>
      <c r="AY555" s="76"/>
      <c r="AZ555" s="76"/>
      <c r="BA555" s="76"/>
      <c r="BB555" s="76"/>
      <c r="BC555" s="76"/>
      <c r="BD555" s="76"/>
      <c r="BE555" s="76"/>
      <c r="BF555" s="76"/>
      <c r="BG555" s="76"/>
      <c r="BH555" s="76"/>
      <c r="BI555" s="76"/>
      <c r="BJ555" s="76"/>
      <c r="BK555" s="76"/>
      <c r="BL555" s="76"/>
      <c r="BM555" s="76"/>
      <c r="BN555" s="76"/>
      <c r="BO555" s="76"/>
      <c r="BP555" s="76"/>
      <c r="BQ555" s="76"/>
      <c r="BR555" s="76"/>
      <c r="BS555" s="76"/>
      <c r="BU555" s="76"/>
      <c r="BW555" s="76"/>
      <c r="BX555" s="76"/>
      <c r="BY555" s="76"/>
      <c r="BZ555" s="76"/>
      <c r="CA555" s="76"/>
      <c r="CB555" s="76"/>
      <c r="CC555" s="76"/>
      <c r="CD555" s="76"/>
      <c r="CE555" s="76"/>
      <c r="CF555" s="76"/>
      <c r="CG555" s="76"/>
      <c r="CH555" s="76"/>
      <c r="CI555" s="76"/>
      <c r="CJ555" s="76"/>
      <c r="CK555" s="76"/>
      <c r="CL555" s="76"/>
      <c r="CM555" s="76"/>
      <c r="CN555" s="76"/>
      <c r="CO555" s="76"/>
      <c r="CP555" s="76"/>
      <c r="CQ555" s="76"/>
      <c r="CR555" s="76"/>
      <c r="CS555" s="76"/>
      <c r="CT555" s="76"/>
      <c r="CU555" s="76"/>
      <c r="CV555" s="76"/>
      <c r="CW555" s="76"/>
      <c r="CX555" s="76"/>
      <c r="CY555" s="76"/>
      <c r="CZ555" s="76"/>
      <c r="DA555" s="76"/>
      <c r="DB555" s="76"/>
      <c r="DC555" s="76"/>
      <c r="DD555" s="76"/>
      <c r="DE555" s="76"/>
      <c r="DF555" s="76"/>
      <c r="DG555" s="76"/>
      <c r="DH555" s="76"/>
      <c r="DI555" s="76"/>
      <c r="DJ555" s="76"/>
      <c r="DK555" s="76"/>
      <c r="DL555" s="76"/>
      <c r="DM555" s="76"/>
      <c r="DN555" s="76"/>
      <c r="DO555" s="77"/>
      <c r="DP555" s="77"/>
      <c r="DQ555" s="77"/>
      <c r="DR555" s="77"/>
      <c r="DS555" s="77"/>
      <c r="DT555" s="77"/>
      <c r="DU555" s="77"/>
      <c r="DV555" s="77"/>
      <c r="DW555" s="77"/>
      <c r="DX555" s="76"/>
      <c r="DY555" s="137"/>
      <c r="DZ555" s="76"/>
      <c r="EA555" s="137"/>
      <c r="EB555" s="76"/>
      <c r="EC555" s="137"/>
      <c r="ED555" s="76"/>
      <c r="EE555" s="137"/>
      <c r="EF555" s="76"/>
    </row>
    <row r="556" spans="2:136" x14ac:dyDescent="0.2">
      <c r="B556" s="76"/>
      <c r="T556" s="76"/>
      <c r="U556" s="76"/>
      <c r="V556" s="76"/>
      <c r="W556" s="76"/>
      <c r="X556" s="76"/>
      <c r="Y556" s="76"/>
      <c r="Z556" s="76"/>
      <c r="AA556" s="76"/>
      <c r="AB556" s="76"/>
      <c r="AC556" s="76"/>
      <c r="AD556" s="76"/>
      <c r="AE556" s="76"/>
      <c r="AF556" s="76"/>
      <c r="AG556" s="76"/>
      <c r="AH556" s="76"/>
      <c r="AI556" s="76"/>
      <c r="AJ556" s="76"/>
      <c r="AK556" s="76"/>
      <c r="AL556" s="76"/>
      <c r="AM556" s="76"/>
      <c r="AN556" s="76"/>
      <c r="AO556" s="76"/>
      <c r="AP556" s="76"/>
      <c r="AQ556" s="76"/>
      <c r="AR556" s="76"/>
      <c r="AS556" s="76"/>
      <c r="AT556" s="76"/>
      <c r="AU556" s="76"/>
      <c r="AV556" s="76"/>
      <c r="AW556" s="76"/>
      <c r="AX556" s="76"/>
      <c r="AY556" s="76"/>
      <c r="AZ556" s="76"/>
      <c r="BA556" s="76"/>
      <c r="BB556" s="76"/>
      <c r="BC556" s="76"/>
      <c r="BD556" s="76"/>
      <c r="BE556" s="76"/>
      <c r="BF556" s="76"/>
      <c r="BG556" s="76"/>
      <c r="BH556" s="76"/>
      <c r="BI556" s="76"/>
      <c r="BJ556" s="76"/>
      <c r="BK556" s="76"/>
      <c r="BL556" s="76"/>
      <c r="BM556" s="76"/>
      <c r="BN556" s="76"/>
      <c r="BO556" s="76"/>
      <c r="BP556" s="76"/>
      <c r="BQ556" s="76"/>
      <c r="BR556" s="76"/>
      <c r="BS556" s="76"/>
      <c r="BU556" s="76"/>
      <c r="BW556" s="76"/>
      <c r="BX556" s="76"/>
      <c r="BY556" s="76"/>
      <c r="BZ556" s="76"/>
      <c r="CA556" s="76"/>
      <c r="CB556" s="76"/>
      <c r="CC556" s="76"/>
      <c r="CD556" s="76"/>
      <c r="CE556" s="76"/>
      <c r="CF556" s="76"/>
      <c r="CG556" s="76"/>
      <c r="CH556" s="76"/>
      <c r="CI556" s="76"/>
      <c r="CJ556" s="76"/>
      <c r="CK556" s="76"/>
      <c r="CL556" s="76"/>
      <c r="CM556" s="76"/>
      <c r="CN556" s="76"/>
      <c r="CO556" s="76"/>
      <c r="CP556" s="76"/>
      <c r="CQ556" s="76"/>
      <c r="CR556" s="76"/>
      <c r="CS556" s="76"/>
      <c r="CT556" s="76"/>
      <c r="CU556" s="76"/>
      <c r="CV556" s="76"/>
      <c r="CW556" s="76"/>
      <c r="CX556" s="76"/>
      <c r="CY556" s="76"/>
      <c r="CZ556" s="76"/>
      <c r="DA556" s="76"/>
      <c r="DB556" s="76"/>
      <c r="DC556" s="76"/>
      <c r="DD556" s="76"/>
      <c r="DE556" s="76"/>
      <c r="DF556" s="76"/>
      <c r="DG556" s="76"/>
      <c r="DH556" s="76"/>
      <c r="DI556" s="76"/>
      <c r="DJ556" s="76"/>
      <c r="DK556" s="76"/>
      <c r="DL556" s="76"/>
      <c r="DM556" s="76"/>
      <c r="DN556" s="76"/>
      <c r="DO556" s="77"/>
      <c r="DP556" s="77"/>
      <c r="DQ556" s="77"/>
      <c r="DR556" s="77"/>
      <c r="DS556" s="77"/>
      <c r="DT556" s="77"/>
      <c r="DU556" s="77"/>
      <c r="DV556" s="77"/>
      <c r="DW556" s="77"/>
      <c r="DX556" s="76"/>
      <c r="DY556" s="137"/>
      <c r="DZ556" s="76"/>
      <c r="EA556" s="137"/>
      <c r="EB556" s="76"/>
      <c r="EC556" s="137"/>
      <c r="ED556" s="76"/>
      <c r="EE556" s="137"/>
      <c r="EF556" s="76"/>
    </row>
    <row r="557" spans="2:136" x14ac:dyDescent="0.2">
      <c r="B557" s="76"/>
      <c r="T557" s="76"/>
      <c r="U557" s="76"/>
      <c r="V557" s="76"/>
      <c r="W557" s="76"/>
      <c r="X557" s="76"/>
      <c r="Y557" s="76"/>
      <c r="Z557" s="76"/>
      <c r="AA557" s="76"/>
      <c r="AB557" s="76"/>
      <c r="AC557" s="76"/>
      <c r="AD557" s="76"/>
      <c r="AE557" s="76"/>
      <c r="AF557" s="76"/>
      <c r="AG557" s="76"/>
      <c r="AH557" s="76"/>
      <c r="AI557" s="76"/>
      <c r="AJ557" s="76"/>
      <c r="AK557" s="76"/>
      <c r="AL557" s="76"/>
      <c r="AM557" s="76"/>
      <c r="AN557" s="76"/>
      <c r="AO557" s="76"/>
      <c r="AP557" s="76"/>
      <c r="AQ557" s="76"/>
      <c r="AR557" s="76"/>
      <c r="AS557" s="76"/>
      <c r="AT557" s="76"/>
      <c r="AU557" s="76"/>
      <c r="AV557" s="76"/>
      <c r="AW557" s="76"/>
      <c r="AX557" s="76"/>
      <c r="AY557" s="76"/>
      <c r="AZ557" s="76"/>
      <c r="BA557" s="76"/>
      <c r="BB557" s="76"/>
      <c r="BC557" s="76"/>
      <c r="BD557" s="76"/>
      <c r="BE557" s="76"/>
      <c r="BF557" s="76"/>
      <c r="BG557" s="76"/>
      <c r="BH557" s="76"/>
      <c r="BI557" s="76"/>
      <c r="BJ557" s="76"/>
      <c r="BK557" s="76"/>
      <c r="BL557" s="76"/>
      <c r="BM557" s="76"/>
      <c r="BN557" s="76"/>
      <c r="BO557" s="76"/>
      <c r="BP557" s="76"/>
      <c r="BQ557" s="76"/>
      <c r="BR557" s="76"/>
      <c r="BS557" s="76"/>
      <c r="BU557" s="76"/>
      <c r="BW557" s="76"/>
      <c r="BX557" s="76"/>
      <c r="BY557" s="76"/>
      <c r="BZ557" s="76"/>
      <c r="CA557" s="76"/>
      <c r="CB557" s="76"/>
      <c r="CC557" s="76"/>
      <c r="CD557" s="76"/>
      <c r="CE557" s="76"/>
      <c r="CF557" s="76"/>
      <c r="CG557" s="76"/>
      <c r="CH557" s="76"/>
      <c r="CI557" s="76"/>
      <c r="CJ557" s="76"/>
      <c r="CK557" s="76"/>
      <c r="CL557" s="76"/>
      <c r="CM557" s="76"/>
      <c r="CN557" s="76"/>
      <c r="CO557" s="76"/>
      <c r="CP557" s="76"/>
      <c r="CQ557" s="76"/>
      <c r="CR557" s="76"/>
      <c r="CS557" s="76"/>
      <c r="CT557" s="76"/>
      <c r="CU557" s="76"/>
      <c r="CV557" s="76"/>
      <c r="CW557" s="76"/>
      <c r="CX557" s="76"/>
      <c r="CY557" s="76"/>
      <c r="CZ557" s="76"/>
      <c r="DA557" s="76"/>
      <c r="DB557" s="76"/>
      <c r="DC557" s="76"/>
      <c r="DD557" s="76"/>
      <c r="DE557" s="76"/>
      <c r="DF557" s="76"/>
      <c r="DG557" s="76"/>
      <c r="DH557" s="76"/>
      <c r="DI557" s="76"/>
      <c r="DJ557" s="76"/>
      <c r="DK557" s="76"/>
      <c r="DL557" s="76"/>
      <c r="DM557" s="76"/>
      <c r="DN557" s="76"/>
      <c r="DO557" s="77"/>
      <c r="DP557" s="77"/>
      <c r="DQ557" s="77"/>
      <c r="DR557" s="77"/>
      <c r="DS557" s="77"/>
      <c r="DT557" s="77"/>
      <c r="DU557" s="77"/>
      <c r="DV557" s="77"/>
      <c r="DW557" s="77"/>
      <c r="DX557" s="76"/>
      <c r="DY557" s="137"/>
      <c r="DZ557" s="76"/>
      <c r="EA557" s="137"/>
      <c r="EB557" s="76"/>
      <c r="EC557" s="137"/>
      <c r="ED557" s="76"/>
      <c r="EE557" s="137"/>
      <c r="EF557" s="76"/>
    </row>
    <row r="558" spans="2:136" x14ac:dyDescent="0.2">
      <c r="B558" s="76"/>
      <c r="T558" s="76"/>
      <c r="U558" s="76"/>
      <c r="V558" s="76"/>
      <c r="W558" s="76"/>
      <c r="X558" s="76"/>
      <c r="Y558" s="76"/>
      <c r="Z558" s="76"/>
      <c r="AA558" s="76"/>
      <c r="AB558" s="76"/>
      <c r="AC558" s="76"/>
      <c r="AD558" s="76"/>
      <c r="AE558" s="76"/>
      <c r="AF558" s="76"/>
      <c r="AG558" s="76"/>
      <c r="AH558" s="76"/>
      <c r="AI558" s="76"/>
      <c r="AJ558" s="76"/>
      <c r="AK558" s="76"/>
      <c r="AL558" s="76"/>
      <c r="AM558" s="76"/>
      <c r="AN558" s="76"/>
      <c r="AO558" s="76"/>
      <c r="AP558" s="76"/>
      <c r="AQ558" s="76"/>
      <c r="AR558" s="76"/>
      <c r="AS558" s="76"/>
      <c r="AT558" s="76"/>
      <c r="AU558" s="76"/>
      <c r="AV558" s="76"/>
      <c r="AW558" s="76"/>
      <c r="AX558" s="76"/>
      <c r="AY558" s="76"/>
      <c r="AZ558" s="76"/>
      <c r="BA558" s="76"/>
      <c r="BB558" s="76"/>
      <c r="BC558" s="76"/>
      <c r="BD558" s="76"/>
      <c r="BE558" s="76"/>
      <c r="BF558" s="76"/>
      <c r="BG558" s="76"/>
      <c r="BH558" s="76"/>
      <c r="BI558" s="76"/>
      <c r="BJ558" s="76"/>
      <c r="BK558" s="76"/>
      <c r="BL558" s="76"/>
      <c r="BM558" s="76"/>
      <c r="BN558" s="76"/>
      <c r="BO558" s="76"/>
      <c r="BP558" s="76"/>
      <c r="BQ558" s="76"/>
      <c r="BR558" s="76"/>
      <c r="BS558" s="76"/>
      <c r="BU558" s="76"/>
      <c r="BW558" s="76"/>
      <c r="BX558" s="76"/>
      <c r="BY558" s="76"/>
      <c r="BZ558" s="76"/>
      <c r="CA558" s="76"/>
      <c r="CB558" s="76"/>
      <c r="CC558" s="76"/>
      <c r="CD558" s="76"/>
      <c r="CE558" s="76"/>
      <c r="CF558" s="76"/>
      <c r="CG558" s="76"/>
      <c r="CH558" s="76"/>
      <c r="CI558" s="76"/>
      <c r="CJ558" s="76"/>
      <c r="CK558" s="76"/>
      <c r="CL558" s="76"/>
      <c r="CM558" s="76"/>
      <c r="CN558" s="76"/>
      <c r="CO558" s="76"/>
      <c r="CP558" s="76"/>
      <c r="CQ558" s="76"/>
      <c r="CR558" s="76"/>
      <c r="CS558" s="76"/>
      <c r="CT558" s="76"/>
      <c r="CU558" s="76"/>
      <c r="CV558" s="76"/>
      <c r="CW558" s="76"/>
      <c r="CX558" s="76"/>
      <c r="CY558" s="76"/>
      <c r="CZ558" s="76"/>
      <c r="DA558" s="76"/>
      <c r="DB558" s="76"/>
      <c r="DC558" s="76"/>
      <c r="DD558" s="76"/>
      <c r="DE558" s="76"/>
      <c r="DF558" s="76"/>
      <c r="DG558" s="76"/>
      <c r="DH558" s="76"/>
      <c r="DI558" s="76"/>
      <c r="DJ558" s="76"/>
      <c r="DK558" s="76"/>
      <c r="DL558" s="76"/>
      <c r="DM558" s="76"/>
      <c r="DN558" s="76"/>
      <c r="DO558" s="77"/>
      <c r="DP558" s="77"/>
      <c r="DQ558" s="77"/>
      <c r="DR558" s="77"/>
      <c r="DS558" s="77"/>
      <c r="DT558" s="77"/>
      <c r="DU558" s="77"/>
      <c r="DV558" s="77"/>
      <c r="DW558" s="77"/>
      <c r="DX558" s="76"/>
      <c r="DY558" s="137"/>
      <c r="DZ558" s="76"/>
      <c r="EA558" s="137"/>
      <c r="EB558" s="76"/>
      <c r="EC558" s="137"/>
      <c r="ED558" s="76"/>
      <c r="EE558" s="137"/>
      <c r="EF558" s="76"/>
    </row>
    <row r="559" spans="2:136" x14ac:dyDescent="0.2">
      <c r="B559" s="76"/>
      <c r="T559" s="76"/>
      <c r="U559" s="76"/>
      <c r="V559" s="76"/>
      <c r="W559" s="76"/>
      <c r="X559" s="76"/>
      <c r="Y559" s="76"/>
      <c r="Z559" s="76"/>
      <c r="AA559" s="76"/>
      <c r="AB559" s="76"/>
      <c r="AC559" s="76"/>
      <c r="AD559" s="76"/>
      <c r="AE559" s="76"/>
      <c r="AF559" s="76"/>
      <c r="AG559" s="76"/>
      <c r="AH559" s="76"/>
      <c r="AI559" s="76"/>
      <c r="AJ559" s="76"/>
      <c r="AK559" s="76"/>
      <c r="AL559" s="76"/>
      <c r="AM559" s="76"/>
      <c r="AN559" s="76"/>
      <c r="AO559" s="76"/>
      <c r="AP559" s="76"/>
      <c r="AQ559" s="76"/>
      <c r="AR559" s="76"/>
      <c r="AS559" s="76"/>
      <c r="AT559" s="76"/>
      <c r="AU559" s="76"/>
      <c r="AV559" s="76"/>
      <c r="AW559" s="76"/>
      <c r="AX559" s="76"/>
      <c r="AY559" s="76"/>
      <c r="AZ559" s="76"/>
      <c r="BA559" s="76"/>
      <c r="BB559" s="76"/>
      <c r="BC559" s="76"/>
      <c r="BD559" s="76"/>
      <c r="BE559" s="76"/>
      <c r="BF559" s="76"/>
      <c r="BG559" s="76"/>
      <c r="BH559" s="76"/>
      <c r="BI559" s="76"/>
      <c r="BJ559" s="76"/>
      <c r="BK559" s="76"/>
      <c r="BL559" s="76"/>
      <c r="BM559" s="76"/>
      <c r="BN559" s="76"/>
      <c r="BO559" s="76"/>
      <c r="BP559" s="76"/>
      <c r="BQ559" s="76"/>
      <c r="BR559" s="76"/>
      <c r="BS559" s="76"/>
      <c r="BU559" s="76"/>
      <c r="BW559" s="76"/>
      <c r="BX559" s="76"/>
      <c r="BY559" s="76"/>
      <c r="BZ559" s="76"/>
      <c r="CA559" s="76"/>
      <c r="CB559" s="76"/>
      <c r="CC559" s="76"/>
      <c r="CD559" s="76"/>
      <c r="CE559" s="76"/>
      <c r="CF559" s="76"/>
      <c r="CG559" s="76"/>
      <c r="CH559" s="76"/>
      <c r="CI559" s="76"/>
      <c r="CJ559" s="76"/>
      <c r="CK559" s="76"/>
      <c r="CL559" s="76"/>
      <c r="CM559" s="76"/>
      <c r="CN559" s="76"/>
      <c r="CO559" s="76"/>
      <c r="CP559" s="76"/>
      <c r="CQ559" s="76"/>
      <c r="CR559" s="76"/>
      <c r="CS559" s="76"/>
      <c r="CT559" s="76"/>
      <c r="CU559" s="76"/>
      <c r="CV559" s="76"/>
      <c r="CW559" s="76"/>
      <c r="CX559" s="76"/>
      <c r="CY559" s="76"/>
      <c r="CZ559" s="76"/>
      <c r="DA559" s="76"/>
      <c r="DB559" s="76"/>
      <c r="DC559" s="76"/>
      <c r="DD559" s="76"/>
      <c r="DE559" s="76"/>
      <c r="DF559" s="76"/>
      <c r="DG559" s="76"/>
      <c r="DH559" s="76"/>
      <c r="DI559" s="76"/>
      <c r="DJ559" s="76"/>
      <c r="DK559" s="76"/>
      <c r="DL559" s="76"/>
      <c r="DM559" s="76"/>
      <c r="DN559" s="76"/>
      <c r="DO559" s="77"/>
      <c r="DP559" s="77"/>
      <c r="DQ559" s="77"/>
      <c r="DR559" s="77"/>
      <c r="DS559" s="77"/>
      <c r="DT559" s="77"/>
      <c r="DU559" s="77"/>
      <c r="DV559" s="77"/>
      <c r="DW559" s="77"/>
      <c r="DX559" s="76"/>
      <c r="DY559" s="137"/>
      <c r="DZ559" s="76"/>
      <c r="EA559" s="137"/>
      <c r="EB559" s="76"/>
      <c r="EC559" s="137"/>
      <c r="ED559" s="76"/>
      <c r="EE559" s="137"/>
      <c r="EF559" s="76"/>
    </row>
    <row r="560" spans="2:136" x14ac:dyDescent="0.2">
      <c r="B560" s="76"/>
      <c r="T560" s="76"/>
      <c r="U560" s="76"/>
      <c r="V560" s="76"/>
      <c r="W560" s="76"/>
      <c r="X560" s="76"/>
      <c r="Y560" s="76"/>
      <c r="Z560" s="76"/>
      <c r="AA560" s="76"/>
      <c r="AB560" s="76"/>
      <c r="AC560" s="76"/>
      <c r="AD560" s="76"/>
      <c r="AE560" s="76"/>
      <c r="AF560" s="76"/>
      <c r="AG560" s="76"/>
      <c r="AH560" s="76"/>
      <c r="AI560" s="76"/>
      <c r="AJ560" s="76"/>
      <c r="AK560" s="76"/>
      <c r="AL560" s="76"/>
      <c r="AM560" s="76"/>
      <c r="AN560" s="76"/>
      <c r="AO560" s="76"/>
      <c r="AP560" s="76"/>
      <c r="AQ560" s="76"/>
      <c r="AR560" s="76"/>
      <c r="AS560" s="76"/>
      <c r="AT560" s="76"/>
      <c r="AU560" s="76"/>
      <c r="AV560" s="76"/>
      <c r="AW560" s="76"/>
      <c r="AX560" s="76"/>
      <c r="AY560" s="76"/>
      <c r="AZ560" s="76"/>
      <c r="BA560" s="76"/>
      <c r="BB560" s="76"/>
      <c r="BC560" s="76"/>
      <c r="BD560" s="76"/>
      <c r="BE560" s="76"/>
      <c r="BF560" s="76"/>
      <c r="BG560" s="76"/>
      <c r="BH560" s="76"/>
      <c r="BI560" s="76"/>
      <c r="BJ560" s="76"/>
      <c r="BK560" s="76"/>
      <c r="BL560" s="76"/>
      <c r="BM560" s="76"/>
      <c r="BN560" s="76"/>
      <c r="BO560" s="76"/>
      <c r="BP560" s="76"/>
      <c r="BQ560" s="76"/>
      <c r="BR560" s="76"/>
      <c r="BS560" s="76"/>
      <c r="BU560" s="76"/>
      <c r="BW560" s="76"/>
      <c r="BX560" s="76"/>
      <c r="BY560" s="76"/>
      <c r="BZ560" s="76"/>
      <c r="CA560" s="76"/>
      <c r="CB560" s="76"/>
      <c r="CC560" s="76"/>
      <c r="CD560" s="76"/>
      <c r="CE560" s="76"/>
      <c r="CF560" s="76"/>
      <c r="CG560" s="76"/>
      <c r="CH560" s="76"/>
      <c r="CI560" s="76"/>
      <c r="CJ560" s="76"/>
      <c r="CK560" s="76"/>
      <c r="CL560" s="76"/>
      <c r="CM560" s="76"/>
      <c r="CN560" s="76"/>
      <c r="CO560" s="76"/>
      <c r="CP560" s="76"/>
      <c r="CQ560" s="76"/>
      <c r="CR560" s="76"/>
      <c r="CS560" s="76"/>
      <c r="CT560" s="76"/>
      <c r="CU560" s="76"/>
      <c r="CV560" s="76"/>
      <c r="CW560" s="76"/>
      <c r="CX560" s="76"/>
      <c r="CY560" s="76"/>
      <c r="CZ560" s="76"/>
      <c r="DA560" s="76"/>
      <c r="DB560" s="76"/>
      <c r="DC560" s="76"/>
      <c r="DD560" s="76"/>
      <c r="DE560" s="76"/>
      <c r="DF560" s="76"/>
      <c r="DG560" s="76"/>
      <c r="DH560" s="76"/>
      <c r="DI560" s="76"/>
      <c r="DJ560" s="76"/>
      <c r="DK560" s="76"/>
      <c r="DL560" s="76"/>
      <c r="DM560" s="76"/>
      <c r="DN560" s="76"/>
      <c r="DO560" s="77"/>
      <c r="DP560" s="77"/>
      <c r="DQ560" s="77"/>
      <c r="DR560" s="77"/>
      <c r="DS560" s="77"/>
      <c r="DT560" s="77"/>
      <c r="DU560" s="77"/>
      <c r="DV560" s="77"/>
      <c r="DW560" s="77"/>
      <c r="DX560" s="76"/>
      <c r="DY560" s="137"/>
      <c r="DZ560" s="76"/>
      <c r="EA560" s="137"/>
      <c r="EB560" s="76"/>
      <c r="EC560" s="137"/>
      <c r="ED560" s="76"/>
      <c r="EE560" s="137"/>
      <c r="EF560" s="76"/>
    </row>
    <row r="561" spans="2:136" x14ac:dyDescent="0.2">
      <c r="B561" s="76"/>
      <c r="T561" s="76"/>
      <c r="U561" s="76"/>
      <c r="V561" s="76"/>
      <c r="W561" s="76"/>
      <c r="X561" s="76"/>
      <c r="Y561" s="76"/>
      <c r="Z561" s="76"/>
      <c r="AA561" s="76"/>
      <c r="AB561" s="76"/>
      <c r="AC561" s="76"/>
      <c r="AD561" s="76"/>
      <c r="AE561" s="76"/>
      <c r="AF561" s="76"/>
      <c r="AG561" s="76"/>
      <c r="AH561" s="76"/>
      <c r="AI561" s="76"/>
      <c r="AJ561" s="76"/>
      <c r="AK561" s="76"/>
      <c r="AL561" s="76"/>
      <c r="AM561" s="76"/>
      <c r="AN561" s="76"/>
      <c r="AO561" s="76"/>
      <c r="AP561" s="76"/>
      <c r="AQ561" s="76"/>
      <c r="AR561" s="76"/>
      <c r="AS561" s="76"/>
      <c r="AT561" s="76"/>
      <c r="AU561" s="76"/>
      <c r="AV561" s="76"/>
      <c r="AW561" s="76"/>
      <c r="AX561" s="76"/>
      <c r="AY561" s="76"/>
      <c r="AZ561" s="76"/>
      <c r="BA561" s="76"/>
      <c r="BB561" s="76"/>
      <c r="BC561" s="76"/>
      <c r="BD561" s="76"/>
      <c r="BE561" s="76"/>
      <c r="BF561" s="76"/>
      <c r="BG561" s="76"/>
      <c r="BH561" s="76"/>
      <c r="BI561" s="76"/>
      <c r="BJ561" s="76"/>
      <c r="BK561" s="76"/>
      <c r="BL561" s="76"/>
      <c r="BM561" s="76"/>
      <c r="BN561" s="76"/>
      <c r="BO561" s="76"/>
      <c r="BP561" s="76"/>
      <c r="BQ561" s="76"/>
      <c r="BR561" s="76"/>
      <c r="BS561" s="76"/>
      <c r="BU561" s="76"/>
      <c r="BW561" s="76"/>
      <c r="BX561" s="76"/>
      <c r="BY561" s="76"/>
      <c r="BZ561" s="76"/>
      <c r="CA561" s="76"/>
      <c r="CB561" s="76"/>
      <c r="CC561" s="76"/>
      <c r="CD561" s="76"/>
      <c r="CE561" s="76"/>
      <c r="CF561" s="76"/>
      <c r="CG561" s="76"/>
      <c r="CH561" s="76"/>
      <c r="CI561" s="76"/>
      <c r="CJ561" s="76"/>
      <c r="CK561" s="76"/>
      <c r="CL561" s="76"/>
      <c r="CM561" s="76"/>
      <c r="CN561" s="76"/>
      <c r="CO561" s="76"/>
      <c r="CP561" s="76"/>
      <c r="CQ561" s="76"/>
      <c r="CR561" s="76"/>
      <c r="CS561" s="76"/>
      <c r="CT561" s="76"/>
      <c r="CU561" s="76"/>
      <c r="CV561" s="76"/>
      <c r="CW561" s="76"/>
      <c r="CX561" s="76"/>
      <c r="CY561" s="76"/>
      <c r="CZ561" s="76"/>
      <c r="DA561" s="76"/>
      <c r="DB561" s="76"/>
      <c r="DC561" s="76"/>
      <c r="DD561" s="76"/>
      <c r="DE561" s="76"/>
      <c r="DF561" s="76"/>
      <c r="DG561" s="76"/>
      <c r="DH561" s="76"/>
      <c r="DI561" s="76"/>
      <c r="DJ561" s="76"/>
      <c r="DK561" s="76"/>
      <c r="DL561" s="76"/>
      <c r="DM561" s="76"/>
      <c r="DN561" s="76"/>
      <c r="DO561" s="77"/>
      <c r="DP561" s="77"/>
      <c r="DQ561" s="77"/>
      <c r="DR561" s="77"/>
      <c r="DS561" s="77"/>
      <c r="DT561" s="77"/>
      <c r="DU561" s="77"/>
      <c r="DV561" s="77"/>
      <c r="DW561" s="77"/>
      <c r="DX561" s="76"/>
      <c r="DY561" s="137"/>
      <c r="DZ561" s="76"/>
      <c r="EA561" s="137"/>
      <c r="EB561" s="76"/>
      <c r="EC561" s="137"/>
      <c r="ED561" s="76"/>
      <c r="EE561" s="137"/>
      <c r="EF561" s="76"/>
    </row>
    <row r="562" spans="2:136" x14ac:dyDescent="0.2">
      <c r="B562" s="76"/>
      <c r="T562" s="76"/>
      <c r="U562" s="76"/>
      <c r="V562" s="76"/>
      <c r="W562" s="76"/>
      <c r="X562" s="76"/>
      <c r="Y562" s="76"/>
      <c r="Z562" s="76"/>
      <c r="AA562" s="76"/>
      <c r="AB562" s="76"/>
      <c r="AC562" s="76"/>
      <c r="AD562" s="76"/>
      <c r="AE562" s="76"/>
      <c r="AF562" s="76"/>
      <c r="AG562" s="76"/>
      <c r="AH562" s="76"/>
      <c r="AI562" s="76"/>
      <c r="AJ562" s="76"/>
      <c r="AK562" s="76"/>
      <c r="AL562" s="76"/>
      <c r="AM562" s="76"/>
      <c r="AN562" s="76"/>
      <c r="AO562" s="76"/>
      <c r="AP562" s="76"/>
      <c r="AQ562" s="76"/>
      <c r="AR562" s="76"/>
      <c r="AS562" s="76"/>
      <c r="AT562" s="76"/>
      <c r="AU562" s="76"/>
      <c r="AV562" s="76"/>
      <c r="AW562" s="76"/>
      <c r="AX562" s="76"/>
      <c r="AY562" s="76"/>
      <c r="AZ562" s="76"/>
      <c r="BA562" s="76"/>
      <c r="BB562" s="76"/>
      <c r="BC562" s="76"/>
      <c r="BD562" s="76"/>
      <c r="BE562" s="76"/>
      <c r="BF562" s="76"/>
      <c r="BG562" s="76"/>
      <c r="BH562" s="76"/>
      <c r="BI562" s="76"/>
      <c r="BJ562" s="76"/>
      <c r="BK562" s="76"/>
      <c r="BL562" s="76"/>
      <c r="BM562" s="76"/>
      <c r="BN562" s="76"/>
      <c r="BO562" s="76"/>
      <c r="BP562" s="76"/>
      <c r="BQ562" s="76"/>
      <c r="BR562" s="76"/>
      <c r="BS562" s="76"/>
      <c r="BU562" s="76"/>
      <c r="BW562" s="76"/>
      <c r="BX562" s="76"/>
      <c r="BY562" s="76"/>
      <c r="BZ562" s="76"/>
      <c r="CA562" s="76"/>
      <c r="CB562" s="76"/>
      <c r="CC562" s="76"/>
      <c r="CD562" s="76"/>
      <c r="CE562" s="76"/>
      <c r="CF562" s="76"/>
      <c r="CG562" s="76"/>
      <c r="CH562" s="76"/>
      <c r="CI562" s="76"/>
      <c r="CJ562" s="76"/>
      <c r="CK562" s="76"/>
      <c r="CL562" s="76"/>
      <c r="CM562" s="76"/>
      <c r="CN562" s="76"/>
      <c r="CO562" s="76"/>
      <c r="CP562" s="76"/>
      <c r="CQ562" s="76"/>
      <c r="CR562" s="76"/>
      <c r="CS562" s="76"/>
      <c r="CT562" s="76"/>
      <c r="CU562" s="76"/>
      <c r="CV562" s="76"/>
      <c r="CW562" s="76"/>
      <c r="CX562" s="76"/>
      <c r="CY562" s="76"/>
      <c r="CZ562" s="76"/>
      <c r="DA562" s="76"/>
      <c r="DB562" s="76"/>
      <c r="DC562" s="76"/>
      <c r="DD562" s="76"/>
      <c r="DE562" s="76"/>
      <c r="DF562" s="76"/>
      <c r="DG562" s="76"/>
      <c r="DH562" s="76"/>
      <c r="DI562" s="76"/>
      <c r="DJ562" s="76"/>
      <c r="DK562" s="76"/>
      <c r="DL562" s="76"/>
      <c r="DM562" s="76"/>
      <c r="DN562" s="76"/>
      <c r="DO562" s="77"/>
      <c r="DP562" s="77"/>
      <c r="DQ562" s="77"/>
      <c r="DR562" s="77"/>
      <c r="DS562" s="77"/>
      <c r="DT562" s="77"/>
      <c r="DU562" s="77"/>
      <c r="DV562" s="77"/>
      <c r="DW562" s="77"/>
      <c r="DX562" s="76"/>
      <c r="DY562" s="137"/>
      <c r="DZ562" s="76"/>
      <c r="EA562" s="137"/>
      <c r="EB562" s="76"/>
      <c r="EC562" s="137"/>
      <c r="ED562" s="76"/>
      <c r="EE562" s="137"/>
      <c r="EF562" s="76"/>
    </row>
    <row r="563" spans="2:136" x14ac:dyDescent="0.2">
      <c r="B563" s="76"/>
      <c r="T563" s="76"/>
      <c r="U563" s="76"/>
      <c r="V563" s="76"/>
      <c r="W563" s="76"/>
      <c r="X563" s="76"/>
      <c r="Y563" s="76"/>
      <c r="Z563" s="76"/>
      <c r="AA563" s="76"/>
      <c r="AB563" s="76"/>
      <c r="AC563" s="76"/>
      <c r="AD563" s="76"/>
      <c r="AE563" s="76"/>
      <c r="AF563" s="76"/>
      <c r="AG563" s="76"/>
      <c r="AH563" s="76"/>
      <c r="AI563" s="76"/>
      <c r="AJ563" s="76"/>
      <c r="AK563" s="76"/>
      <c r="AL563" s="76"/>
      <c r="AM563" s="76"/>
      <c r="AN563" s="76"/>
      <c r="AO563" s="76"/>
      <c r="AP563" s="76"/>
      <c r="AQ563" s="76"/>
      <c r="AR563" s="76"/>
      <c r="AS563" s="76"/>
      <c r="AT563" s="76"/>
      <c r="AU563" s="76"/>
      <c r="AV563" s="76"/>
      <c r="AW563" s="76"/>
      <c r="AX563" s="76"/>
      <c r="AY563" s="76"/>
      <c r="AZ563" s="76"/>
      <c r="BA563" s="76"/>
      <c r="BB563" s="76"/>
      <c r="BC563" s="76"/>
      <c r="BD563" s="76"/>
      <c r="BE563" s="76"/>
      <c r="BF563" s="76"/>
      <c r="BG563" s="76"/>
      <c r="BH563" s="76"/>
      <c r="BI563" s="76"/>
      <c r="BJ563" s="76"/>
      <c r="BK563" s="76"/>
      <c r="BL563" s="76"/>
      <c r="BM563" s="76"/>
      <c r="BN563" s="76"/>
      <c r="BO563" s="76"/>
      <c r="BP563" s="76"/>
      <c r="BQ563" s="76"/>
      <c r="BR563" s="76"/>
      <c r="BS563" s="76"/>
      <c r="BU563" s="76"/>
      <c r="BW563" s="76"/>
      <c r="BX563" s="76"/>
      <c r="BY563" s="76"/>
      <c r="BZ563" s="76"/>
      <c r="CA563" s="76"/>
      <c r="CB563" s="76"/>
      <c r="CC563" s="76"/>
      <c r="CD563" s="76"/>
      <c r="CE563" s="76"/>
      <c r="CF563" s="76"/>
      <c r="CG563" s="76"/>
      <c r="CH563" s="76"/>
      <c r="CI563" s="76"/>
      <c r="CJ563" s="76"/>
      <c r="CK563" s="76"/>
      <c r="CL563" s="76"/>
      <c r="CM563" s="76"/>
      <c r="CN563" s="76"/>
      <c r="CO563" s="76"/>
      <c r="CP563" s="76"/>
      <c r="CQ563" s="76"/>
      <c r="CR563" s="76"/>
      <c r="CS563" s="76"/>
      <c r="CT563" s="76"/>
      <c r="CU563" s="76"/>
      <c r="CV563" s="76"/>
      <c r="CW563" s="76"/>
      <c r="CX563" s="76"/>
      <c r="CY563" s="76"/>
      <c r="CZ563" s="76"/>
      <c r="DA563" s="76"/>
      <c r="DB563" s="76"/>
      <c r="DC563" s="76"/>
      <c r="DD563" s="76"/>
      <c r="DE563" s="76"/>
      <c r="DF563" s="76"/>
      <c r="DG563" s="76"/>
      <c r="DH563" s="76"/>
      <c r="DI563" s="76"/>
      <c r="DJ563" s="76"/>
      <c r="DK563" s="76"/>
      <c r="DL563" s="76"/>
      <c r="DM563" s="76"/>
      <c r="DN563" s="76"/>
      <c r="DO563" s="77"/>
      <c r="DP563" s="77"/>
      <c r="DQ563" s="77"/>
      <c r="DR563" s="77"/>
      <c r="DS563" s="77"/>
      <c r="DT563" s="77"/>
      <c r="DU563" s="77"/>
      <c r="DV563" s="77"/>
      <c r="DW563" s="77"/>
      <c r="DX563" s="76"/>
      <c r="DY563" s="137"/>
      <c r="DZ563" s="76"/>
      <c r="EA563" s="137"/>
      <c r="EB563" s="76"/>
      <c r="EC563" s="137"/>
      <c r="ED563" s="76"/>
      <c r="EE563" s="137"/>
      <c r="EF563" s="76"/>
    </row>
    <row r="564" spans="2:136" x14ac:dyDescent="0.2">
      <c r="B564" s="76"/>
      <c r="T564" s="76"/>
      <c r="U564" s="76"/>
      <c r="V564" s="76"/>
      <c r="W564" s="76"/>
      <c r="X564" s="76"/>
      <c r="Y564" s="76"/>
      <c r="Z564" s="76"/>
      <c r="AA564" s="76"/>
      <c r="AB564" s="76"/>
      <c r="AC564" s="76"/>
      <c r="AD564" s="76"/>
      <c r="AE564" s="76"/>
      <c r="AF564" s="76"/>
      <c r="AG564" s="76"/>
      <c r="AH564" s="76"/>
      <c r="AI564" s="76"/>
      <c r="AJ564" s="76"/>
      <c r="AK564" s="76"/>
      <c r="AL564" s="76"/>
      <c r="AM564" s="76"/>
      <c r="AN564" s="76"/>
      <c r="AO564" s="76"/>
      <c r="AP564" s="76"/>
      <c r="AQ564" s="76"/>
      <c r="AR564" s="76"/>
      <c r="AS564" s="76"/>
      <c r="AT564" s="76"/>
      <c r="AU564" s="76"/>
      <c r="AV564" s="76"/>
      <c r="AW564" s="76"/>
      <c r="AX564" s="76"/>
      <c r="AY564" s="76"/>
      <c r="AZ564" s="76"/>
      <c r="BA564" s="76"/>
      <c r="BB564" s="76"/>
      <c r="BC564" s="76"/>
      <c r="BD564" s="76"/>
      <c r="BE564" s="76"/>
      <c r="BF564" s="76"/>
      <c r="BG564" s="76"/>
      <c r="BH564" s="76"/>
      <c r="BI564" s="76"/>
      <c r="BJ564" s="76"/>
      <c r="BK564" s="76"/>
      <c r="BL564" s="76"/>
      <c r="BM564" s="76"/>
      <c r="BN564" s="76"/>
      <c r="BO564" s="76"/>
      <c r="BP564" s="76"/>
      <c r="BQ564" s="76"/>
      <c r="BR564" s="76"/>
      <c r="BS564" s="76"/>
      <c r="BU564" s="76"/>
      <c r="BW564" s="76"/>
      <c r="BX564" s="76"/>
      <c r="BY564" s="76"/>
      <c r="BZ564" s="76"/>
      <c r="CA564" s="76"/>
      <c r="CB564" s="76"/>
      <c r="CC564" s="76"/>
      <c r="CD564" s="76"/>
      <c r="CE564" s="76"/>
      <c r="CF564" s="76"/>
      <c r="CG564" s="76"/>
      <c r="CH564" s="76"/>
      <c r="CI564" s="76"/>
      <c r="CJ564" s="76"/>
      <c r="CK564" s="76"/>
      <c r="CL564" s="76"/>
      <c r="CM564" s="76"/>
      <c r="CN564" s="76"/>
      <c r="CO564" s="76"/>
      <c r="CP564" s="76"/>
      <c r="CQ564" s="76"/>
      <c r="CR564" s="76"/>
      <c r="CS564" s="76"/>
      <c r="CT564" s="76"/>
      <c r="CU564" s="76"/>
      <c r="CV564" s="76"/>
      <c r="CW564" s="76"/>
      <c r="CX564" s="76"/>
      <c r="CY564" s="76"/>
      <c r="CZ564" s="76"/>
      <c r="DA564" s="76"/>
      <c r="DB564" s="76"/>
      <c r="DC564" s="76"/>
      <c r="DD564" s="76"/>
      <c r="DE564" s="76"/>
      <c r="DF564" s="76"/>
      <c r="DG564" s="76"/>
      <c r="DH564" s="76"/>
      <c r="DI564" s="76"/>
      <c r="DJ564" s="76"/>
      <c r="DK564" s="76"/>
      <c r="DL564" s="76"/>
      <c r="DM564" s="76"/>
      <c r="DN564" s="76"/>
      <c r="DO564" s="77"/>
      <c r="DP564" s="77"/>
      <c r="DQ564" s="77"/>
      <c r="DR564" s="77"/>
      <c r="DS564" s="77"/>
      <c r="DT564" s="77"/>
      <c r="DU564" s="77"/>
      <c r="DV564" s="77"/>
      <c r="DW564" s="77"/>
      <c r="DX564" s="76"/>
      <c r="DY564" s="137"/>
      <c r="DZ564" s="76"/>
      <c r="EA564" s="137"/>
      <c r="EB564" s="76"/>
      <c r="EC564" s="137"/>
      <c r="ED564" s="76"/>
      <c r="EE564" s="137"/>
      <c r="EF564" s="76"/>
    </row>
    <row r="565" spans="2:136" x14ac:dyDescent="0.2">
      <c r="B565" s="76"/>
      <c r="T565" s="76"/>
      <c r="U565" s="76"/>
      <c r="V565" s="76"/>
      <c r="W565" s="76"/>
      <c r="X565" s="76"/>
      <c r="Y565" s="76"/>
      <c r="Z565" s="76"/>
      <c r="AA565" s="76"/>
      <c r="AB565" s="76"/>
      <c r="AC565" s="76"/>
      <c r="AD565" s="76"/>
      <c r="AE565" s="76"/>
      <c r="AF565" s="76"/>
      <c r="AG565" s="76"/>
      <c r="AH565" s="76"/>
      <c r="AI565" s="76"/>
      <c r="AJ565" s="76"/>
      <c r="AK565" s="76"/>
      <c r="AL565" s="76"/>
      <c r="AM565" s="76"/>
      <c r="AN565" s="76"/>
      <c r="AO565" s="76"/>
      <c r="AP565" s="76"/>
      <c r="AQ565" s="76"/>
      <c r="AR565" s="76"/>
      <c r="AS565" s="76"/>
      <c r="AT565" s="76"/>
      <c r="AU565" s="76"/>
      <c r="AV565" s="76"/>
      <c r="AW565" s="76"/>
      <c r="AX565" s="76"/>
      <c r="AY565" s="76"/>
      <c r="AZ565" s="76"/>
      <c r="BA565" s="76"/>
      <c r="BB565" s="76"/>
      <c r="BC565" s="76"/>
      <c r="BD565" s="76"/>
      <c r="BE565" s="76"/>
      <c r="BF565" s="76"/>
      <c r="BG565" s="76"/>
      <c r="BH565" s="76"/>
      <c r="BI565" s="76"/>
      <c r="BJ565" s="76"/>
      <c r="BK565" s="76"/>
      <c r="BL565" s="76"/>
      <c r="BM565" s="76"/>
      <c r="BN565" s="76"/>
      <c r="BO565" s="76"/>
      <c r="BP565" s="76"/>
      <c r="BQ565" s="76"/>
      <c r="BR565" s="76"/>
      <c r="BS565" s="76"/>
      <c r="BU565" s="76"/>
      <c r="BW565" s="76"/>
      <c r="BX565" s="76"/>
      <c r="BY565" s="76"/>
      <c r="BZ565" s="76"/>
      <c r="CA565" s="76"/>
      <c r="CB565" s="76"/>
      <c r="CC565" s="76"/>
      <c r="CD565" s="76"/>
      <c r="CE565" s="76"/>
      <c r="CF565" s="76"/>
      <c r="CG565" s="76"/>
      <c r="CH565" s="76"/>
      <c r="CI565" s="76"/>
      <c r="CJ565" s="76"/>
      <c r="CK565" s="76"/>
      <c r="CL565" s="76"/>
      <c r="CM565" s="76"/>
      <c r="CN565" s="76"/>
      <c r="CO565" s="76"/>
      <c r="CP565" s="76"/>
      <c r="CQ565" s="76"/>
      <c r="CR565" s="76"/>
      <c r="CS565" s="76"/>
      <c r="CT565" s="76"/>
      <c r="CU565" s="76"/>
      <c r="CV565" s="76"/>
      <c r="CW565" s="76"/>
      <c r="CX565" s="76"/>
      <c r="CY565" s="76"/>
      <c r="CZ565" s="76"/>
      <c r="DA565" s="76"/>
      <c r="DB565" s="76"/>
      <c r="DC565" s="76"/>
      <c r="DD565" s="76"/>
      <c r="DE565" s="76"/>
      <c r="DF565" s="76"/>
      <c r="DG565" s="76"/>
      <c r="DH565" s="76"/>
      <c r="DI565" s="76"/>
      <c r="DJ565" s="76"/>
      <c r="DK565" s="76"/>
      <c r="DL565" s="76"/>
      <c r="DM565" s="76"/>
      <c r="DN565" s="76"/>
      <c r="DO565" s="77"/>
      <c r="DP565" s="77"/>
      <c r="DQ565" s="77"/>
      <c r="DR565" s="77"/>
      <c r="DS565" s="77"/>
      <c r="DT565" s="77"/>
      <c r="DU565" s="77"/>
      <c r="DV565" s="77"/>
      <c r="DW565" s="77"/>
      <c r="DX565" s="76"/>
      <c r="DY565" s="137"/>
      <c r="DZ565" s="76"/>
      <c r="EA565" s="137"/>
      <c r="EB565" s="76"/>
      <c r="EC565" s="137"/>
      <c r="ED565" s="76"/>
      <c r="EE565" s="137"/>
      <c r="EF565" s="76"/>
    </row>
    <row r="566" spans="2:136" x14ac:dyDescent="0.2">
      <c r="B566" s="76"/>
      <c r="T566" s="76"/>
      <c r="U566" s="76"/>
      <c r="V566" s="76"/>
      <c r="W566" s="76"/>
      <c r="X566" s="76"/>
      <c r="Y566" s="76"/>
      <c r="Z566" s="76"/>
      <c r="AA566" s="76"/>
      <c r="AB566" s="76"/>
      <c r="AC566" s="76"/>
      <c r="AD566" s="76"/>
      <c r="AE566" s="76"/>
      <c r="AF566" s="76"/>
      <c r="AG566" s="76"/>
      <c r="AH566" s="76"/>
      <c r="AI566" s="76"/>
      <c r="AJ566" s="76"/>
      <c r="AK566" s="76"/>
      <c r="AL566" s="76"/>
      <c r="AM566" s="76"/>
      <c r="AN566" s="76"/>
      <c r="AO566" s="76"/>
      <c r="AP566" s="76"/>
      <c r="AQ566" s="76"/>
      <c r="AR566" s="76"/>
      <c r="AS566" s="76"/>
      <c r="AT566" s="76"/>
      <c r="AU566" s="76"/>
      <c r="AV566" s="76"/>
      <c r="AW566" s="76"/>
      <c r="AX566" s="76"/>
      <c r="AY566" s="76"/>
      <c r="AZ566" s="76"/>
      <c r="BA566" s="76"/>
      <c r="BB566" s="76"/>
      <c r="BC566" s="76"/>
      <c r="BD566" s="76"/>
      <c r="BE566" s="76"/>
      <c r="BF566" s="76"/>
      <c r="BG566" s="76"/>
      <c r="BH566" s="76"/>
      <c r="BI566" s="76"/>
      <c r="BJ566" s="76"/>
      <c r="BK566" s="76"/>
      <c r="BL566" s="76"/>
      <c r="BM566" s="76"/>
      <c r="BN566" s="76"/>
      <c r="BO566" s="76"/>
      <c r="BP566" s="76"/>
      <c r="BQ566" s="76"/>
      <c r="BR566" s="76"/>
      <c r="BS566" s="76"/>
      <c r="BU566" s="76"/>
      <c r="BW566" s="76"/>
      <c r="BX566" s="76"/>
      <c r="BY566" s="76"/>
      <c r="BZ566" s="76"/>
      <c r="CA566" s="76"/>
      <c r="CB566" s="76"/>
      <c r="CC566" s="76"/>
      <c r="CD566" s="76"/>
      <c r="CE566" s="76"/>
      <c r="CF566" s="76"/>
      <c r="CG566" s="76"/>
      <c r="CH566" s="76"/>
      <c r="CI566" s="76"/>
      <c r="CJ566" s="76"/>
      <c r="CK566" s="76"/>
      <c r="CL566" s="76"/>
      <c r="CM566" s="76"/>
      <c r="CN566" s="76"/>
      <c r="CO566" s="76"/>
      <c r="CP566" s="76"/>
      <c r="CQ566" s="76"/>
      <c r="CR566" s="76"/>
      <c r="CS566" s="76"/>
      <c r="CT566" s="76"/>
      <c r="CU566" s="76"/>
      <c r="CV566" s="76"/>
      <c r="CW566" s="76"/>
      <c r="CX566" s="76"/>
      <c r="CY566" s="76"/>
      <c r="CZ566" s="76"/>
      <c r="DA566" s="76"/>
      <c r="DB566" s="76"/>
      <c r="DC566" s="76"/>
      <c r="DD566" s="76"/>
      <c r="DE566" s="76"/>
      <c r="DF566" s="76"/>
      <c r="DG566" s="76"/>
      <c r="DH566" s="76"/>
      <c r="DI566" s="76"/>
      <c r="DJ566" s="76"/>
      <c r="DK566" s="76"/>
      <c r="DL566" s="76"/>
      <c r="DM566" s="76"/>
      <c r="DN566" s="76"/>
      <c r="DO566" s="77"/>
      <c r="DP566" s="77"/>
      <c r="DQ566" s="77"/>
      <c r="DR566" s="77"/>
      <c r="DS566" s="77"/>
      <c r="DT566" s="77"/>
      <c r="DU566" s="77"/>
      <c r="DV566" s="77"/>
      <c r="DW566" s="77"/>
      <c r="DX566" s="76"/>
      <c r="DY566" s="137"/>
      <c r="DZ566" s="76"/>
      <c r="EA566" s="137"/>
      <c r="EB566" s="76"/>
      <c r="EC566" s="137"/>
      <c r="ED566" s="76"/>
      <c r="EE566" s="137"/>
      <c r="EF566" s="76"/>
    </row>
    <row r="567" spans="2:136" x14ac:dyDescent="0.2">
      <c r="B567" s="76"/>
      <c r="T567" s="76"/>
      <c r="U567" s="76"/>
      <c r="V567" s="76"/>
      <c r="W567" s="76"/>
      <c r="X567" s="76"/>
      <c r="Y567" s="76"/>
      <c r="Z567" s="76"/>
      <c r="AA567" s="76"/>
      <c r="AB567" s="76"/>
      <c r="AC567" s="76"/>
      <c r="AD567" s="76"/>
      <c r="AE567" s="76"/>
      <c r="AF567" s="76"/>
      <c r="AG567" s="76"/>
      <c r="AH567" s="76"/>
      <c r="AI567" s="76"/>
      <c r="AJ567" s="76"/>
      <c r="AK567" s="76"/>
      <c r="AL567" s="76"/>
      <c r="AM567" s="76"/>
      <c r="AN567" s="76"/>
      <c r="AO567" s="76"/>
      <c r="AP567" s="76"/>
      <c r="AQ567" s="76"/>
      <c r="AR567" s="76"/>
      <c r="AS567" s="76"/>
      <c r="AT567" s="76"/>
      <c r="AU567" s="76"/>
      <c r="AV567" s="76"/>
      <c r="AW567" s="76"/>
      <c r="AX567" s="76"/>
      <c r="AY567" s="76"/>
      <c r="AZ567" s="76"/>
      <c r="BA567" s="76"/>
      <c r="BB567" s="76"/>
      <c r="BC567" s="76"/>
      <c r="BD567" s="76"/>
      <c r="BE567" s="76"/>
      <c r="BF567" s="76"/>
      <c r="BG567" s="76"/>
      <c r="BH567" s="76"/>
      <c r="BI567" s="76"/>
      <c r="BJ567" s="76"/>
      <c r="BK567" s="76"/>
      <c r="BL567" s="76"/>
      <c r="BM567" s="76"/>
      <c r="BN567" s="76"/>
      <c r="BO567" s="76"/>
      <c r="BP567" s="76"/>
      <c r="BQ567" s="76"/>
      <c r="BR567" s="76"/>
      <c r="BS567" s="76"/>
      <c r="BU567" s="76"/>
      <c r="BW567" s="76"/>
      <c r="BX567" s="76"/>
      <c r="BY567" s="76"/>
      <c r="BZ567" s="76"/>
      <c r="CA567" s="76"/>
      <c r="CB567" s="76"/>
      <c r="CC567" s="76"/>
      <c r="CD567" s="76"/>
      <c r="CE567" s="76"/>
      <c r="CF567" s="76"/>
      <c r="CG567" s="76"/>
      <c r="CH567" s="76"/>
      <c r="CI567" s="76"/>
      <c r="CJ567" s="76"/>
      <c r="CK567" s="76"/>
      <c r="CL567" s="76"/>
      <c r="CM567" s="76"/>
      <c r="CN567" s="76"/>
      <c r="CO567" s="76"/>
      <c r="CP567" s="76"/>
      <c r="CQ567" s="76"/>
      <c r="CR567" s="76"/>
      <c r="CS567" s="76"/>
      <c r="CT567" s="76"/>
      <c r="CU567" s="76"/>
      <c r="CV567" s="76"/>
      <c r="CW567" s="76"/>
      <c r="CX567" s="76"/>
      <c r="CY567" s="76"/>
      <c r="CZ567" s="76"/>
      <c r="DA567" s="76"/>
      <c r="DB567" s="76"/>
      <c r="DC567" s="76"/>
      <c r="DD567" s="76"/>
      <c r="DE567" s="76"/>
      <c r="DF567" s="76"/>
      <c r="DG567" s="76"/>
      <c r="DH567" s="76"/>
      <c r="DI567" s="76"/>
      <c r="DJ567" s="76"/>
      <c r="DK567" s="76"/>
      <c r="DL567" s="76"/>
      <c r="DM567" s="76"/>
      <c r="DN567" s="76"/>
      <c r="DO567" s="77"/>
      <c r="DP567" s="77"/>
      <c r="DQ567" s="77"/>
      <c r="DR567" s="77"/>
      <c r="DS567" s="77"/>
      <c r="DT567" s="77"/>
      <c r="DU567" s="77"/>
      <c r="DV567" s="77"/>
      <c r="DW567" s="77"/>
      <c r="DX567" s="76"/>
      <c r="DY567" s="137"/>
      <c r="DZ567" s="76"/>
      <c r="EA567" s="137"/>
      <c r="EB567" s="76"/>
      <c r="EC567" s="137"/>
      <c r="ED567" s="76"/>
      <c r="EE567" s="137"/>
      <c r="EF567" s="76"/>
    </row>
    <row r="568" spans="2:136" x14ac:dyDescent="0.2">
      <c r="B568" s="76"/>
      <c r="T568" s="76"/>
      <c r="U568" s="76"/>
      <c r="V568" s="76"/>
      <c r="W568" s="76"/>
      <c r="X568" s="76"/>
      <c r="Y568" s="76"/>
      <c r="Z568" s="76"/>
      <c r="AA568" s="76"/>
      <c r="AB568" s="76"/>
      <c r="AC568" s="76"/>
      <c r="AD568" s="76"/>
      <c r="AE568" s="76"/>
      <c r="AF568" s="76"/>
      <c r="AG568" s="76"/>
      <c r="AH568" s="76"/>
      <c r="AI568" s="76"/>
      <c r="AJ568" s="76"/>
      <c r="AK568" s="76"/>
      <c r="AL568" s="76"/>
      <c r="AM568" s="76"/>
      <c r="AN568" s="76"/>
      <c r="AO568" s="76"/>
      <c r="AP568" s="76"/>
      <c r="AQ568" s="76"/>
      <c r="AR568" s="76"/>
      <c r="AS568" s="76"/>
      <c r="AT568" s="76"/>
      <c r="AU568" s="76"/>
      <c r="AV568" s="76"/>
      <c r="AW568" s="76"/>
      <c r="AX568" s="76"/>
      <c r="AY568" s="76"/>
      <c r="AZ568" s="76"/>
      <c r="BA568" s="76"/>
      <c r="BB568" s="76"/>
      <c r="BC568" s="76"/>
      <c r="BD568" s="76"/>
      <c r="BE568" s="76"/>
      <c r="BF568" s="76"/>
      <c r="BG568" s="76"/>
      <c r="BH568" s="76"/>
      <c r="BI568" s="76"/>
      <c r="BJ568" s="76"/>
      <c r="BK568" s="76"/>
      <c r="BL568" s="76"/>
      <c r="BM568" s="76"/>
      <c r="BN568" s="76"/>
      <c r="BO568" s="76"/>
      <c r="BP568" s="76"/>
      <c r="BQ568" s="76"/>
      <c r="BR568" s="76"/>
      <c r="BS568" s="76"/>
      <c r="BU568" s="76"/>
      <c r="BW568" s="76"/>
      <c r="BX568" s="76"/>
      <c r="BY568" s="76"/>
      <c r="BZ568" s="76"/>
      <c r="CA568" s="76"/>
      <c r="CB568" s="76"/>
      <c r="CC568" s="76"/>
      <c r="CD568" s="76"/>
      <c r="CE568" s="76"/>
      <c r="CF568" s="76"/>
      <c r="CG568" s="76"/>
      <c r="CH568" s="76"/>
      <c r="CI568" s="76"/>
      <c r="CJ568" s="76"/>
      <c r="CK568" s="76"/>
      <c r="CL568" s="76"/>
      <c r="CM568" s="76"/>
      <c r="CN568" s="76"/>
      <c r="CO568" s="76"/>
      <c r="CP568" s="76"/>
      <c r="CQ568" s="76"/>
      <c r="CR568" s="76"/>
      <c r="CS568" s="76"/>
      <c r="CT568" s="76"/>
      <c r="CU568" s="76"/>
      <c r="CV568" s="76"/>
      <c r="CW568" s="76"/>
      <c r="CX568" s="76"/>
      <c r="CY568" s="76"/>
      <c r="CZ568" s="76"/>
      <c r="DA568" s="76"/>
      <c r="DB568" s="76"/>
      <c r="DC568" s="76"/>
      <c r="DD568" s="76"/>
      <c r="DE568" s="76"/>
      <c r="DF568" s="76"/>
      <c r="DG568" s="76"/>
      <c r="DH568" s="76"/>
      <c r="DI568" s="76"/>
      <c r="DJ568" s="76"/>
      <c r="DK568" s="76"/>
      <c r="DL568" s="76"/>
      <c r="DM568" s="76"/>
      <c r="DN568" s="76"/>
      <c r="DO568" s="77"/>
      <c r="DP568" s="77"/>
      <c r="DQ568" s="77"/>
      <c r="DR568" s="77"/>
      <c r="DS568" s="77"/>
      <c r="DT568" s="77"/>
      <c r="DU568" s="77"/>
      <c r="DV568" s="77"/>
      <c r="DW568" s="77"/>
      <c r="DX568" s="76"/>
      <c r="DY568" s="137"/>
      <c r="DZ568" s="76"/>
      <c r="EA568" s="137"/>
      <c r="EB568" s="76"/>
      <c r="EC568" s="137"/>
      <c r="ED568" s="76"/>
      <c r="EE568" s="137"/>
      <c r="EF568" s="76"/>
    </row>
    <row r="569" spans="2:136" x14ac:dyDescent="0.2">
      <c r="B569" s="76"/>
      <c r="T569" s="76"/>
      <c r="U569" s="76"/>
      <c r="V569" s="76"/>
      <c r="W569" s="76"/>
      <c r="X569" s="76"/>
      <c r="Y569" s="76"/>
      <c r="Z569" s="76"/>
      <c r="AA569" s="76"/>
      <c r="AB569" s="76"/>
      <c r="AC569" s="76"/>
      <c r="AD569" s="76"/>
      <c r="AE569" s="76"/>
      <c r="AF569" s="76"/>
      <c r="AG569" s="76"/>
      <c r="AH569" s="76"/>
      <c r="AI569" s="76"/>
      <c r="AJ569" s="76"/>
      <c r="AK569" s="76"/>
      <c r="AL569" s="76"/>
      <c r="AM569" s="76"/>
      <c r="AN569" s="76"/>
      <c r="AO569" s="76"/>
      <c r="AP569" s="76"/>
      <c r="AQ569" s="76"/>
      <c r="AR569" s="76"/>
      <c r="AS569" s="76"/>
      <c r="AT569" s="76"/>
      <c r="AU569" s="76"/>
      <c r="AV569" s="76"/>
      <c r="AW569" s="76"/>
      <c r="AX569" s="76"/>
      <c r="AY569" s="76"/>
      <c r="AZ569" s="76"/>
      <c r="BA569" s="76"/>
      <c r="BB569" s="76"/>
      <c r="BC569" s="76"/>
      <c r="BD569" s="76"/>
      <c r="BE569" s="76"/>
      <c r="BF569" s="76"/>
      <c r="BG569" s="76"/>
      <c r="BH569" s="76"/>
      <c r="BI569" s="76"/>
      <c r="BJ569" s="76"/>
      <c r="BK569" s="76"/>
      <c r="BL569" s="76"/>
      <c r="BM569" s="76"/>
      <c r="BN569" s="76"/>
      <c r="BO569" s="76"/>
      <c r="BP569" s="76"/>
      <c r="BQ569" s="76"/>
      <c r="BR569" s="76"/>
      <c r="BS569" s="76"/>
      <c r="BU569" s="76"/>
      <c r="BW569" s="76"/>
      <c r="BX569" s="76"/>
      <c r="BY569" s="76"/>
      <c r="BZ569" s="76"/>
      <c r="CA569" s="76"/>
      <c r="CB569" s="76"/>
      <c r="CC569" s="76"/>
      <c r="CD569" s="76"/>
      <c r="CE569" s="76"/>
      <c r="CF569" s="76"/>
      <c r="CG569" s="76"/>
      <c r="CH569" s="76"/>
      <c r="CI569" s="76"/>
      <c r="CJ569" s="76"/>
      <c r="CK569" s="76"/>
      <c r="CL569" s="76"/>
      <c r="CM569" s="76"/>
      <c r="CN569" s="76"/>
      <c r="CO569" s="76"/>
      <c r="CP569" s="76"/>
      <c r="CQ569" s="76"/>
      <c r="CR569" s="76"/>
      <c r="CS569" s="76"/>
      <c r="CT569" s="76"/>
      <c r="CU569" s="76"/>
      <c r="CV569" s="76"/>
      <c r="CW569" s="76"/>
      <c r="CX569" s="76"/>
      <c r="CY569" s="76"/>
      <c r="CZ569" s="76"/>
      <c r="DA569" s="76"/>
      <c r="DB569" s="76"/>
      <c r="DC569" s="76"/>
      <c r="DD569" s="76"/>
      <c r="DE569" s="76"/>
      <c r="DF569" s="76"/>
      <c r="DG569" s="76"/>
      <c r="DH569" s="76"/>
      <c r="DI569" s="76"/>
      <c r="DJ569" s="76"/>
      <c r="DK569" s="76"/>
      <c r="DL569" s="76"/>
      <c r="DM569" s="76"/>
      <c r="DN569" s="76"/>
      <c r="DO569" s="77"/>
      <c r="DP569" s="77"/>
      <c r="DQ569" s="77"/>
      <c r="DR569" s="77"/>
      <c r="DS569" s="77"/>
      <c r="DT569" s="77"/>
      <c r="DU569" s="77"/>
      <c r="DV569" s="77"/>
      <c r="DW569" s="77"/>
      <c r="DX569" s="76"/>
      <c r="DY569" s="137"/>
      <c r="DZ569" s="76"/>
      <c r="EA569" s="137"/>
      <c r="EB569" s="76"/>
      <c r="EC569" s="137"/>
      <c r="ED569" s="76"/>
      <c r="EE569" s="137"/>
      <c r="EF569" s="76"/>
    </row>
    <row r="570" spans="2:136" x14ac:dyDescent="0.2">
      <c r="B570" s="76"/>
      <c r="T570" s="76"/>
      <c r="U570" s="76"/>
      <c r="V570" s="76"/>
      <c r="W570" s="76"/>
      <c r="X570" s="76"/>
      <c r="Y570" s="76"/>
      <c r="Z570" s="76"/>
      <c r="AA570" s="76"/>
      <c r="AB570" s="76"/>
      <c r="AC570" s="76"/>
      <c r="AD570" s="76"/>
      <c r="AE570" s="76"/>
      <c r="AF570" s="76"/>
      <c r="AG570" s="76"/>
      <c r="AH570" s="76"/>
      <c r="AI570" s="76"/>
      <c r="AJ570" s="76"/>
      <c r="AK570" s="76"/>
      <c r="AL570" s="76"/>
      <c r="AM570" s="76"/>
      <c r="AN570" s="76"/>
      <c r="AO570" s="76"/>
      <c r="AP570" s="76"/>
      <c r="AQ570" s="76"/>
      <c r="AR570" s="76"/>
      <c r="AS570" s="76"/>
      <c r="AT570" s="76"/>
      <c r="AU570" s="76"/>
      <c r="AV570" s="76"/>
      <c r="AW570" s="76"/>
      <c r="AX570" s="76"/>
      <c r="AY570" s="76"/>
      <c r="AZ570" s="76"/>
      <c r="BA570" s="76"/>
      <c r="BB570" s="76"/>
      <c r="BC570" s="76"/>
      <c r="BD570" s="76"/>
      <c r="BE570" s="76"/>
      <c r="BF570" s="76"/>
      <c r="BG570" s="76"/>
      <c r="BH570" s="76"/>
      <c r="BI570" s="76"/>
      <c r="BJ570" s="76"/>
      <c r="BK570" s="76"/>
      <c r="BL570" s="76"/>
      <c r="BM570" s="76"/>
      <c r="BN570" s="76"/>
      <c r="BO570" s="76"/>
      <c r="BP570" s="76"/>
      <c r="BQ570" s="76"/>
      <c r="BR570" s="76"/>
      <c r="BS570" s="76"/>
      <c r="BU570" s="76"/>
      <c r="BW570" s="76"/>
      <c r="BX570" s="76"/>
      <c r="BY570" s="76"/>
      <c r="BZ570" s="76"/>
      <c r="CA570" s="76"/>
      <c r="CB570" s="76"/>
      <c r="CC570" s="76"/>
      <c r="CD570" s="76"/>
      <c r="CE570" s="76"/>
      <c r="CF570" s="76"/>
      <c r="CG570" s="76"/>
      <c r="CH570" s="76"/>
      <c r="CI570" s="76"/>
      <c r="CJ570" s="76"/>
      <c r="CK570" s="76"/>
      <c r="CL570" s="76"/>
      <c r="CM570" s="76"/>
      <c r="CN570" s="76"/>
      <c r="CO570" s="76"/>
      <c r="CP570" s="76"/>
      <c r="CQ570" s="76"/>
      <c r="CR570" s="76"/>
      <c r="CS570" s="76"/>
      <c r="CT570" s="76"/>
      <c r="CU570" s="76"/>
      <c r="CV570" s="76"/>
      <c r="CW570" s="76"/>
      <c r="CX570" s="76"/>
      <c r="CY570" s="76"/>
      <c r="CZ570" s="76"/>
      <c r="DA570" s="76"/>
      <c r="DB570" s="76"/>
      <c r="DC570" s="76"/>
      <c r="DD570" s="76"/>
      <c r="DE570" s="76"/>
      <c r="DF570" s="76"/>
      <c r="DG570" s="76"/>
      <c r="DH570" s="76"/>
      <c r="DI570" s="76"/>
      <c r="DJ570" s="76"/>
      <c r="DK570" s="76"/>
      <c r="DL570" s="76"/>
      <c r="DM570" s="76"/>
      <c r="DN570" s="76"/>
      <c r="DO570" s="77"/>
      <c r="DP570" s="77"/>
      <c r="DQ570" s="77"/>
      <c r="DR570" s="77"/>
      <c r="DS570" s="77"/>
      <c r="DT570" s="77"/>
      <c r="DU570" s="77"/>
      <c r="DV570" s="77"/>
      <c r="DW570" s="77"/>
      <c r="DX570" s="76"/>
      <c r="DY570" s="137"/>
      <c r="DZ570" s="76"/>
      <c r="EA570" s="137"/>
      <c r="EB570" s="76"/>
      <c r="EC570" s="137"/>
      <c r="ED570" s="76"/>
      <c r="EE570" s="137"/>
      <c r="EF570" s="76"/>
    </row>
    <row r="571" spans="2:136" x14ac:dyDescent="0.2">
      <c r="B571" s="76"/>
      <c r="T571" s="76"/>
      <c r="U571" s="76"/>
      <c r="V571" s="76"/>
      <c r="W571" s="76"/>
      <c r="X571" s="76"/>
      <c r="Y571" s="76"/>
      <c r="Z571" s="76"/>
      <c r="AA571" s="76"/>
      <c r="AB571" s="76"/>
      <c r="AC571" s="76"/>
      <c r="AD571" s="76"/>
      <c r="AE571" s="76"/>
      <c r="AF571" s="76"/>
      <c r="AG571" s="76"/>
      <c r="AH571" s="76"/>
      <c r="AI571" s="76"/>
      <c r="AJ571" s="76"/>
      <c r="AK571" s="76"/>
      <c r="AL571" s="76"/>
      <c r="AM571" s="76"/>
      <c r="AN571" s="76"/>
      <c r="AO571" s="76"/>
      <c r="AP571" s="76"/>
      <c r="AQ571" s="76"/>
      <c r="AR571" s="76"/>
      <c r="AS571" s="76"/>
      <c r="AT571" s="76"/>
      <c r="AU571" s="76"/>
      <c r="AV571" s="76"/>
      <c r="AW571" s="76"/>
      <c r="AX571" s="76"/>
      <c r="AY571" s="76"/>
      <c r="AZ571" s="76"/>
      <c r="BA571" s="76"/>
      <c r="BB571" s="76"/>
      <c r="BC571" s="76"/>
      <c r="BD571" s="76"/>
      <c r="BE571" s="76"/>
      <c r="BF571" s="76"/>
      <c r="BG571" s="76"/>
      <c r="BH571" s="76"/>
      <c r="BI571" s="76"/>
      <c r="BJ571" s="76"/>
      <c r="BK571" s="76"/>
      <c r="BL571" s="76"/>
      <c r="BM571" s="76"/>
      <c r="BN571" s="76"/>
      <c r="BO571" s="76"/>
      <c r="BP571" s="76"/>
      <c r="BQ571" s="76"/>
      <c r="BR571" s="76"/>
      <c r="BS571" s="76"/>
      <c r="BU571" s="76"/>
      <c r="BW571" s="76"/>
      <c r="BX571" s="76"/>
      <c r="BY571" s="76"/>
      <c r="BZ571" s="76"/>
      <c r="CA571" s="76"/>
      <c r="CB571" s="76"/>
      <c r="CC571" s="76"/>
      <c r="CD571" s="76"/>
      <c r="CE571" s="76"/>
      <c r="CF571" s="76"/>
      <c r="CG571" s="76"/>
      <c r="CH571" s="76"/>
      <c r="CI571" s="76"/>
      <c r="CJ571" s="76"/>
      <c r="CK571" s="76"/>
      <c r="CL571" s="76"/>
      <c r="CM571" s="76"/>
      <c r="CN571" s="76"/>
      <c r="CO571" s="76"/>
      <c r="CP571" s="76"/>
      <c r="CQ571" s="76"/>
      <c r="CR571" s="76"/>
      <c r="CS571" s="76"/>
      <c r="CT571" s="76"/>
      <c r="CU571" s="76"/>
      <c r="CV571" s="76"/>
      <c r="CW571" s="76"/>
      <c r="CX571" s="76"/>
      <c r="CY571" s="76"/>
      <c r="CZ571" s="76"/>
      <c r="DA571" s="76"/>
      <c r="DB571" s="76"/>
      <c r="DC571" s="76"/>
      <c r="DD571" s="76"/>
      <c r="DE571" s="76"/>
      <c r="DF571" s="76"/>
      <c r="DG571" s="76"/>
      <c r="DH571" s="76"/>
      <c r="DI571" s="76"/>
      <c r="DJ571" s="76"/>
      <c r="DK571" s="76"/>
      <c r="DL571" s="76"/>
      <c r="DM571" s="76"/>
      <c r="DN571" s="76"/>
      <c r="DO571" s="77"/>
      <c r="DP571" s="77"/>
      <c r="DQ571" s="77"/>
      <c r="DR571" s="77"/>
      <c r="DS571" s="77"/>
      <c r="DT571" s="77"/>
      <c r="DU571" s="77"/>
      <c r="DV571" s="77"/>
      <c r="DW571" s="77"/>
      <c r="DX571" s="76"/>
      <c r="DY571" s="137"/>
      <c r="DZ571" s="76"/>
      <c r="EA571" s="137"/>
      <c r="EB571" s="76"/>
      <c r="EC571" s="137"/>
      <c r="ED571" s="76"/>
      <c r="EE571" s="137"/>
      <c r="EF571" s="76"/>
    </row>
    <row r="572" spans="2:136" x14ac:dyDescent="0.2">
      <c r="B572" s="76"/>
      <c r="T572" s="76"/>
      <c r="U572" s="76"/>
      <c r="V572" s="76"/>
      <c r="W572" s="76"/>
      <c r="X572" s="76"/>
      <c r="Y572" s="76"/>
      <c r="Z572" s="76"/>
      <c r="AA572" s="76"/>
      <c r="AB572" s="76"/>
      <c r="AC572" s="76"/>
      <c r="AD572" s="76"/>
      <c r="AE572" s="76"/>
      <c r="AF572" s="76"/>
      <c r="AG572" s="76"/>
      <c r="AH572" s="76"/>
      <c r="AI572" s="76"/>
      <c r="AJ572" s="76"/>
      <c r="AK572" s="76"/>
      <c r="AL572" s="76"/>
      <c r="AM572" s="76"/>
      <c r="AN572" s="76"/>
      <c r="AO572" s="76"/>
      <c r="AP572" s="76"/>
      <c r="AQ572" s="76"/>
      <c r="AR572" s="76"/>
      <c r="AS572" s="76"/>
      <c r="AT572" s="76"/>
      <c r="AU572" s="76"/>
      <c r="AV572" s="76"/>
      <c r="AW572" s="76"/>
      <c r="AX572" s="76"/>
      <c r="AY572" s="76"/>
      <c r="AZ572" s="76"/>
      <c r="BA572" s="76"/>
      <c r="BB572" s="76"/>
      <c r="BC572" s="76"/>
      <c r="BD572" s="76"/>
      <c r="BE572" s="76"/>
      <c r="BF572" s="76"/>
      <c r="BG572" s="76"/>
      <c r="BH572" s="76"/>
      <c r="BI572" s="76"/>
      <c r="BJ572" s="76"/>
      <c r="BK572" s="76"/>
      <c r="BL572" s="76"/>
      <c r="BM572" s="76"/>
      <c r="BN572" s="76"/>
      <c r="BO572" s="76"/>
      <c r="BP572" s="76"/>
      <c r="BQ572" s="76"/>
      <c r="BR572" s="76"/>
      <c r="BS572" s="76"/>
      <c r="BU572" s="76"/>
      <c r="BW572" s="76"/>
      <c r="BX572" s="76"/>
      <c r="BY572" s="76"/>
      <c r="BZ572" s="76"/>
      <c r="CA572" s="76"/>
      <c r="CB572" s="76"/>
      <c r="CC572" s="76"/>
      <c r="CD572" s="76"/>
      <c r="CE572" s="76"/>
      <c r="CF572" s="76"/>
      <c r="CG572" s="76"/>
      <c r="CH572" s="76"/>
      <c r="CI572" s="76"/>
      <c r="CJ572" s="76"/>
      <c r="CK572" s="76"/>
      <c r="CL572" s="76"/>
      <c r="CM572" s="76"/>
      <c r="CN572" s="76"/>
      <c r="CO572" s="76"/>
      <c r="CP572" s="76"/>
      <c r="CQ572" s="76"/>
      <c r="CR572" s="76"/>
      <c r="CS572" s="76"/>
      <c r="CT572" s="76"/>
      <c r="CU572" s="76"/>
      <c r="CV572" s="76"/>
      <c r="CW572" s="76"/>
      <c r="CX572" s="76"/>
      <c r="CY572" s="76"/>
      <c r="CZ572" s="76"/>
      <c r="DA572" s="76"/>
      <c r="DB572" s="76"/>
      <c r="DC572" s="76"/>
      <c r="DD572" s="76"/>
      <c r="DE572" s="76"/>
      <c r="DF572" s="76"/>
      <c r="DG572" s="76"/>
      <c r="DH572" s="76"/>
      <c r="DI572" s="76"/>
      <c r="DJ572" s="76"/>
      <c r="DK572" s="76"/>
      <c r="DL572" s="76"/>
      <c r="DM572" s="76"/>
      <c r="DN572" s="76"/>
      <c r="DO572" s="77"/>
      <c r="DP572" s="77"/>
      <c r="DQ572" s="77"/>
      <c r="DR572" s="77"/>
      <c r="DS572" s="77"/>
      <c r="DT572" s="77"/>
      <c r="DU572" s="77"/>
      <c r="DV572" s="77"/>
      <c r="DW572" s="77"/>
      <c r="DX572" s="76"/>
      <c r="DY572" s="137"/>
      <c r="DZ572" s="76"/>
      <c r="EA572" s="137"/>
      <c r="EB572" s="76"/>
      <c r="EC572" s="137"/>
      <c r="ED572" s="76"/>
      <c r="EE572" s="137"/>
      <c r="EF572" s="76"/>
    </row>
    <row r="573" spans="2:136" x14ac:dyDescent="0.2">
      <c r="B573" s="76"/>
      <c r="T573" s="76"/>
      <c r="U573" s="76"/>
      <c r="V573" s="76"/>
      <c r="W573" s="76"/>
      <c r="X573" s="76"/>
      <c r="Y573" s="76"/>
      <c r="Z573" s="76"/>
      <c r="AA573" s="76"/>
      <c r="AB573" s="76"/>
      <c r="AC573" s="76"/>
      <c r="AD573" s="76"/>
      <c r="AE573" s="76"/>
      <c r="AF573" s="76"/>
      <c r="AG573" s="76"/>
      <c r="AH573" s="76"/>
      <c r="AI573" s="76"/>
      <c r="AJ573" s="76"/>
      <c r="AK573" s="76"/>
      <c r="AL573" s="76"/>
      <c r="AM573" s="76"/>
      <c r="AN573" s="76"/>
      <c r="AO573" s="76"/>
      <c r="AP573" s="76"/>
      <c r="AQ573" s="76"/>
      <c r="AR573" s="76"/>
      <c r="AS573" s="76"/>
      <c r="AT573" s="76"/>
      <c r="AU573" s="76"/>
      <c r="AV573" s="76"/>
      <c r="AW573" s="76"/>
      <c r="AX573" s="76"/>
      <c r="AY573" s="76"/>
      <c r="AZ573" s="76"/>
      <c r="BA573" s="76"/>
      <c r="BB573" s="76"/>
      <c r="BC573" s="76"/>
      <c r="BD573" s="76"/>
      <c r="BE573" s="76"/>
      <c r="BF573" s="76"/>
      <c r="BG573" s="76"/>
      <c r="BH573" s="76"/>
      <c r="BI573" s="76"/>
      <c r="BJ573" s="76"/>
      <c r="BK573" s="76"/>
      <c r="BL573" s="76"/>
      <c r="BM573" s="76"/>
      <c r="BN573" s="76"/>
      <c r="BO573" s="76"/>
      <c r="BP573" s="76"/>
      <c r="BQ573" s="76"/>
      <c r="BR573" s="76"/>
      <c r="BS573" s="76"/>
      <c r="BU573" s="76"/>
      <c r="BW573" s="76"/>
      <c r="BX573" s="76"/>
      <c r="BY573" s="76"/>
      <c r="BZ573" s="76"/>
      <c r="CA573" s="76"/>
      <c r="CB573" s="76"/>
      <c r="CC573" s="76"/>
      <c r="CD573" s="76"/>
      <c r="CE573" s="76"/>
      <c r="CF573" s="76"/>
      <c r="CG573" s="76"/>
      <c r="CH573" s="76"/>
      <c r="CI573" s="76"/>
      <c r="CJ573" s="76"/>
      <c r="CK573" s="76"/>
      <c r="CL573" s="76"/>
      <c r="CM573" s="76"/>
      <c r="CN573" s="76"/>
      <c r="CO573" s="76"/>
      <c r="CP573" s="76"/>
      <c r="CQ573" s="76"/>
      <c r="CR573" s="76"/>
      <c r="CS573" s="76"/>
      <c r="CT573" s="76"/>
      <c r="CU573" s="76"/>
      <c r="CV573" s="76"/>
      <c r="CW573" s="76"/>
      <c r="CX573" s="76"/>
      <c r="CY573" s="76"/>
      <c r="CZ573" s="76"/>
      <c r="DA573" s="76"/>
      <c r="DB573" s="76"/>
      <c r="DC573" s="76"/>
      <c r="DD573" s="76"/>
      <c r="DE573" s="76"/>
      <c r="DF573" s="76"/>
      <c r="DG573" s="76"/>
      <c r="DH573" s="76"/>
      <c r="DI573" s="76"/>
      <c r="DJ573" s="76"/>
      <c r="DK573" s="76"/>
      <c r="DL573" s="76"/>
      <c r="DM573" s="76"/>
      <c r="DN573" s="76"/>
      <c r="DO573" s="77"/>
      <c r="DP573" s="77"/>
      <c r="DQ573" s="77"/>
      <c r="DR573" s="77"/>
      <c r="DS573" s="77"/>
      <c r="DT573" s="77"/>
      <c r="DU573" s="77"/>
      <c r="DV573" s="77"/>
      <c r="DW573" s="77"/>
      <c r="DX573" s="76"/>
      <c r="DY573" s="137"/>
      <c r="DZ573" s="76"/>
      <c r="EA573" s="137"/>
      <c r="EB573" s="76"/>
      <c r="EC573" s="137"/>
      <c r="ED573" s="76"/>
      <c r="EE573" s="137"/>
      <c r="EF573" s="76"/>
    </row>
    <row r="574" spans="2:136" x14ac:dyDescent="0.2">
      <c r="B574" s="76"/>
      <c r="T574" s="76"/>
      <c r="U574" s="76"/>
      <c r="V574" s="76"/>
      <c r="W574" s="76"/>
      <c r="X574" s="76"/>
      <c r="Y574" s="76"/>
      <c r="Z574" s="76"/>
      <c r="AA574" s="76"/>
      <c r="AB574" s="76"/>
      <c r="AC574" s="76"/>
      <c r="AD574" s="76"/>
      <c r="AE574" s="76"/>
      <c r="AF574" s="76"/>
      <c r="AG574" s="76"/>
      <c r="AH574" s="76"/>
      <c r="AI574" s="76"/>
      <c r="AJ574" s="76"/>
      <c r="AK574" s="76"/>
      <c r="AL574" s="76"/>
      <c r="AM574" s="76"/>
      <c r="AN574" s="76"/>
      <c r="AO574" s="76"/>
      <c r="AP574" s="76"/>
      <c r="AQ574" s="76"/>
      <c r="AR574" s="76"/>
      <c r="AS574" s="76"/>
      <c r="AT574" s="76"/>
      <c r="AU574" s="76"/>
      <c r="AV574" s="76"/>
      <c r="AW574" s="76"/>
      <c r="AX574" s="76"/>
      <c r="AY574" s="76"/>
      <c r="AZ574" s="76"/>
      <c r="BA574" s="76"/>
      <c r="BB574" s="76"/>
      <c r="BC574" s="76"/>
      <c r="BD574" s="76"/>
      <c r="BE574" s="76"/>
      <c r="BF574" s="76"/>
      <c r="BG574" s="76"/>
      <c r="BH574" s="76"/>
      <c r="BI574" s="76"/>
      <c r="BJ574" s="76"/>
      <c r="BK574" s="76"/>
      <c r="BL574" s="76"/>
      <c r="BM574" s="76"/>
      <c r="BN574" s="76"/>
      <c r="BO574" s="76"/>
      <c r="BP574" s="76"/>
      <c r="BQ574" s="76"/>
      <c r="BR574" s="76"/>
      <c r="BS574" s="76"/>
      <c r="BU574" s="76"/>
      <c r="BW574" s="76"/>
      <c r="BX574" s="76"/>
      <c r="BY574" s="76"/>
      <c r="BZ574" s="76"/>
      <c r="CA574" s="76"/>
      <c r="CB574" s="76"/>
      <c r="CC574" s="76"/>
      <c r="CD574" s="76"/>
      <c r="CE574" s="76"/>
      <c r="CF574" s="76"/>
      <c r="CG574" s="76"/>
      <c r="CH574" s="76"/>
      <c r="CI574" s="76"/>
      <c r="CJ574" s="76"/>
      <c r="CK574" s="76"/>
      <c r="CL574" s="76"/>
      <c r="CM574" s="76"/>
      <c r="CN574" s="76"/>
      <c r="CO574" s="76"/>
      <c r="CP574" s="76"/>
      <c r="CQ574" s="76"/>
      <c r="CR574" s="76"/>
      <c r="CS574" s="76"/>
      <c r="CT574" s="76"/>
      <c r="CU574" s="76"/>
      <c r="CV574" s="76"/>
      <c r="CW574" s="76"/>
      <c r="CX574" s="76"/>
      <c r="CY574" s="76"/>
      <c r="CZ574" s="76"/>
      <c r="DA574" s="76"/>
      <c r="DB574" s="76"/>
      <c r="DC574" s="76"/>
      <c r="DD574" s="76"/>
      <c r="DE574" s="76"/>
      <c r="DF574" s="76"/>
      <c r="DG574" s="76"/>
      <c r="DH574" s="76"/>
      <c r="DI574" s="76"/>
      <c r="DJ574" s="76"/>
      <c r="DK574" s="76"/>
      <c r="DL574" s="76"/>
      <c r="DM574" s="76"/>
      <c r="DN574" s="76"/>
      <c r="DO574" s="77"/>
      <c r="DP574" s="77"/>
      <c r="DQ574" s="77"/>
      <c r="DR574" s="77"/>
      <c r="DS574" s="77"/>
      <c r="DT574" s="77"/>
      <c r="DU574" s="77"/>
      <c r="DV574" s="77"/>
      <c r="DW574" s="77"/>
      <c r="DX574" s="76"/>
      <c r="DY574" s="137"/>
      <c r="DZ574" s="76"/>
      <c r="EA574" s="137"/>
      <c r="EB574" s="76"/>
      <c r="EC574" s="137"/>
      <c r="ED574" s="76"/>
      <c r="EE574" s="137"/>
      <c r="EF574" s="76"/>
    </row>
    <row r="575" spans="2:136" x14ac:dyDescent="0.2">
      <c r="B575" s="76"/>
      <c r="T575" s="76"/>
      <c r="U575" s="76"/>
      <c r="V575" s="76"/>
      <c r="W575" s="76"/>
      <c r="X575" s="76"/>
      <c r="Y575" s="76"/>
      <c r="Z575" s="76"/>
      <c r="AA575" s="76"/>
      <c r="AB575" s="76"/>
      <c r="AC575" s="76"/>
      <c r="AD575" s="76"/>
      <c r="AE575" s="76"/>
      <c r="AF575" s="76"/>
      <c r="AG575" s="76"/>
      <c r="AH575" s="76"/>
      <c r="AI575" s="76"/>
      <c r="AJ575" s="76"/>
      <c r="AK575" s="76"/>
      <c r="AL575" s="76"/>
      <c r="AM575" s="76"/>
      <c r="AN575" s="76"/>
      <c r="AO575" s="76"/>
      <c r="AP575" s="76"/>
      <c r="AQ575" s="76"/>
      <c r="AR575" s="76"/>
      <c r="AS575" s="76"/>
      <c r="AT575" s="76"/>
      <c r="AU575" s="76"/>
      <c r="AV575" s="76"/>
      <c r="AW575" s="76"/>
      <c r="AX575" s="76"/>
      <c r="AY575" s="76"/>
      <c r="AZ575" s="76"/>
      <c r="BA575" s="76"/>
      <c r="BB575" s="76"/>
      <c r="BC575" s="76"/>
      <c r="BD575" s="76"/>
      <c r="BE575" s="76"/>
      <c r="BF575" s="76"/>
      <c r="BG575" s="76"/>
      <c r="BH575" s="76"/>
      <c r="BI575" s="76"/>
      <c r="BJ575" s="76"/>
      <c r="BK575" s="76"/>
      <c r="BL575" s="76"/>
      <c r="BM575" s="76"/>
      <c r="BN575" s="76"/>
      <c r="BO575" s="76"/>
      <c r="BP575" s="76"/>
      <c r="BQ575" s="76"/>
      <c r="BR575" s="76"/>
      <c r="BS575" s="76"/>
      <c r="BU575" s="76"/>
      <c r="BW575" s="76"/>
      <c r="BX575" s="76"/>
      <c r="BY575" s="76"/>
      <c r="BZ575" s="76"/>
      <c r="CA575" s="76"/>
      <c r="CB575" s="76"/>
      <c r="CC575" s="76"/>
      <c r="CD575" s="76"/>
      <c r="CE575" s="76"/>
      <c r="CF575" s="76"/>
      <c r="CG575" s="76"/>
      <c r="CH575" s="76"/>
      <c r="CI575" s="76"/>
      <c r="CJ575" s="76"/>
      <c r="CK575" s="76"/>
      <c r="CL575" s="76"/>
      <c r="CM575" s="76"/>
      <c r="CN575" s="76"/>
      <c r="CO575" s="76"/>
      <c r="CP575" s="76"/>
      <c r="CQ575" s="76"/>
      <c r="CR575" s="76"/>
      <c r="CS575" s="76"/>
      <c r="CT575" s="76"/>
      <c r="CU575" s="76"/>
      <c r="CV575" s="76"/>
      <c r="CW575" s="76"/>
      <c r="CX575" s="76"/>
      <c r="CY575" s="76"/>
      <c r="CZ575" s="76"/>
      <c r="DA575" s="76"/>
      <c r="DB575" s="76"/>
      <c r="DC575" s="76"/>
      <c r="DD575" s="76"/>
      <c r="DE575" s="76"/>
      <c r="DF575" s="76"/>
      <c r="DG575" s="76"/>
      <c r="DH575" s="76"/>
      <c r="DI575" s="76"/>
      <c r="DJ575" s="76"/>
      <c r="DK575" s="76"/>
      <c r="DL575" s="76"/>
      <c r="DM575" s="76"/>
      <c r="DN575" s="76"/>
      <c r="DO575" s="77"/>
      <c r="DP575" s="77"/>
      <c r="DQ575" s="77"/>
      <c r="DR575" s="77"/>
      <c r="DS575" s="77"/>
      <c r="DT575" s="77"/>
      <c r="DU575" s="77"/>
      <c r="DV575" s="77"/>
      <c r="DW575" s="77"/>
      <c r="DX575" s="76"/>
      <c r="DY575" s="137"/>
      <c r="DZ575" s="76"/>
      <c r="EA575" s="137"/>
      <c r="EB575" s="76"/>
      <c r="EC575" s="137"/>
      <c r="ED575" s="76"/>
      <c r="EE575" s="137"/>
      <c r="EF575" s="76"/>
    </row>
    <row r="576" spans="2:136" x14ac:dyDescent="0.2">
      <c r="B576" s="76"/>
      <c r="T576" s="76"/>
      <c r="U576" s="76"/>
      <c r="V576" s="76"/>
      <c r="W576" s="76"/>
      <c r="X576" s="76"/>
      <c r="Y576" s="76"/>
      <c r="Z576" s="76"/>
      <c r="AA576" s="76"/>
      <c r="AB576" s="76"/>
      <c r="AC576" s="76"/>
      <c r="AD576" s="76"/>
      <c r="AE576" s="76"/>
      <c r="AF576" s="76"/>
      <c r="AG576" s="76"/>
      <c r="AH576" s="76"/>
      <c r="AI576" s="76"/>
      <c r="AJ576" s="76"/>
      <c r="AK576" s="76"/>
      <c r="AL576" s="76"/>
      <c r="AM576" s="76"/>
      <c r="AN576" s="76"/>
      <c r="AO576" s="76"/>
      <c r="AP576" s="76"/>
      <c r="AQ576" s="76"/>
      <c r="AR576" s="76"/>
      <c r="AS576" s="76"/>
      <c r="AT576" s="76"/>
      <c r="AU576" s="76"/>
      <c r="AV576" s="76"/>
      <c r="AW576" s="76"/>
      <c r="AX576" s="76"/>
      <c r="AY576" s="76"/>
      <c r="AZ576" s="76"/>
      <c r="BA576" s="76"/>
      <c r="BB576" s="76"/>
      <c r="BC576" s="76"/>
      <c r="BD576" s="76"/>
      <c r="BE576" s="76"/>
      <c r="BF576" s="76"/>
      <c r="BG576" s="76"/>
      <c r="BH576" s="76"/>
      <c r="BI576" s="76"/>
      <c r="BJ576" s="76"/>
      <c r="BK576" s="76"/>
      <c r="BL576" s="76"/>
      <c r="BM576" s="76"/>
      <c r="BN576" s="76"/>
      <c r="BO576" s="76"/>
      <c r="BP576" s="76"/>
      <c r="BQ576" s="76"/>
      <c r="BR576" s="76"/>
      <c r="BS576" s="76"/>
      <c r="BU576" s="76"/>
      <c r="BW576" s="76"/>
      <c r="BX576" s="76"/>
      <c r="BY576" s="76"/>
      <c r="BZ576" s="76"/>
      <c r="CA576" s="76"/>
      <c r="CB576" s="76"/>
      <c r="CC576" s="76"/>
      <c r="CD576" s="76"/>
      <c r="CE576" s="76"/>
      <c r="CF576" s="76"/>
      <c r="CG576" s="76"/>
      <c r="CH576" s="76"/>
      <c r="CI576" s="76"/>
      <c r="CJ576" s="76"/>
      <c r="CK576" s="76"/>
      <c r="CL576" s="76"/>
      <c r="CM576" s="76"/>
      <c r="CN576" s="76"/>
      <c r="CO576" s="76"/>
      <c r="CP576" s="76"/>
      <c r="CQ576" s="76"/>
      <c r="CR576" s="76"/>
      <c r="CS576" s="76"/>
      <c r="CT576" s="76"/>
      <c r="CU576" s="76"/>
      <c r="CV576" s="76"/>
      <c r="CW576" s="76"/>
      <c r="CX576" s="76"/>
      <c r="CY576" s="76"/>
      <c r="CZ576" s="76"/>
      <c r="DA576" s="76"/>
      <c r="DB576" s="76"/>
      <c r="DC576" s="76"/>
      <c r="DD576" s="76"/>
      <c r="DE576" s="76"/>
      <c r="DF576" s="76"/>
      <c r="DG576" s="76"/>
      <c r="DH576" s="76"/>
      <c r="DI576" s="76"/>
      <c r="DJ576" s="76"/>
      <c r="DK576" s="76"/>
      <c r="DL576" s="76"/>
      <c r="DM576" s="76"/>
      <c r="DN576" s="76"/>
      <c r="DO576" s="77"/>
      <c r="DP576" s="77"/>
      <c r="DQ576" s="77"/>
      <c r="DR576" s="77"/>
      <c r="DS576" s="77"/>
      <c r="DT576" s="77"/>
      <c r="DU576" s="77"/>
      <c r="DV576" s="77"/>
      <c r="DW576" s="77"/>
      <c r="DX576" s="76"/>
      <c r="DY576" s="137"/>
      <c r="DZ576" s="76"/>
      <c r="EA576" s="137"/>
      <c r="EB576" s="76"/>
      <c r="EC576" s="137"/>
      <c r="ED576" s="76"/>
      <c r="EE576" s="137"/>
      <c r="EF576" s="76"/>
    </row>
    <row r="577" spans="2:136" x14ac:dyDescent="0.2">
      <c r="B577" s="76"/>
      <c r="T577" s="76"/>
      <c r="U577" s="76"/>
      <c r="V577" s="76"/>
      <c r="W577" s="76"/>
      <c r="X577" s="76"/>
      <c r="Y577" s="76"/>
      <c r="Z577" s="76"/>
      <c r="AA577" s="76"/>
      <c r="AB577" s="76"/>
      <c r="AC577" s="76"/>
      <c r="AD577" s="76"/>
      <c r="AE577" s="76"/>
      <c r="AF577" s="76"/>
      <c r="AG577" s="76"/>
      <c r="AH577" s="76"/>
      <c r="AI577" s="76"/>
      <c r="AJ577" s="76"/>
      <c r="AK577" s="76"/>
      <c r="AL577" s="76"/>
      <c r="AM577" s="76"/>
      <c r="AN577" s="76"/>
      <c r="AO577" s="76"/>
      <c r="AP577" s="76"/>
      <c r="AQ577" s="76"/>
      <c r="AR577" s="76"/>
      <c r="AS577" s="76"/>
      <c r="AT577" s="76"/>
      <c r="AU577" s="76"/>
      <c r="AV577" s="76"/>
      <c r="AW577" s="76"/>
      <c r="AX577" s="76"/>
      <c r="AY577" s="76"/>
      <c r="AZ577" s="76"/>
      <c r="BA577" s="76"/>
      <c r="BB577" s="76"/>
      <c r="BC577" s="76"/>
      <c r="BD577" s="76"/>
      <c r="BE577" s="76"/>
      <c r="BF577" s="76"/>
      <c r="BG577" s="76"/>
      <c r="BH577" s="76"/>
      <c r="BI577" s="76"/>
      <c r="BJ577" s="76"/>
      <c r="BK577" s="76"/>
      <c r="BL577" s="76"/>
      <c r="BM577" s="76"/>
      <c r="BN577" s="76"/>
      <c r="BO577" s="76"/>
      <c r="BP577" s="76"/>
      <c r="BQ577" s="76"/>
      <c r="BR577" s="76"/>
      <c r="BS577" s="76"/>
      <c r="BU577" s="76"/>
      <c r="BW577" s="76"/>
      <c r="BX577" s="76"/>
      <c r="BY577" s="76"/>
      <c r="BZ577" s="76"/>
      <c r="CA577" s="76"/>
      <c r="CB577" s="76"/>
      <c r="CC577" s="76"/>
      <c r="CD577" s="76"/>
      <c r="CE577" s="76"/>
      <c r="CF577" s="76"/>
      <c r="CG577" s="76"/>
      <c r="CH577" s="76"/>
      <c r="CI577" s="76"/>
      <c r="CJ577" s="76"/>
      <c r="CK577" s="76"/>
      <c r="CL577" s="76"/>
      <c r="CM577" s="76"/>
      <c r="CN577" s="76"/>
      <c r="CO577" s="76"/>
      <c r="CP577" s="76"/>
      <c r="CQ577" s="76"/>
      <c r="CR577" s="76"/>
      <c r="CS577" s="76"/>
      <c r="CT577" s="76"/>
      <c r="CU577" s="76"/>
      <c r="CV577" s="76"/>
      <c r="CW577" s="76"/>
      <c r="CX577" s="76"/>
      <c r="CY577" s="76"/>
      <c r="CZ577" s="76"/>
      <c r="DA577" s="76"/>
      <c r="DB577" s="76"/>
      <c r="DC577" s="76"/>
      <c r="DD577" s="76"/>
      <c r="DE577" s="76"/>
      <c r="DF577" s="76"/>
      <c r="DG577" s="76"/>
      <c r="DH577" s="76"/>
      <c r="DI577" s="76"/>
      <c r="DJ577" s="76"/>
      <c r="DK577" s="76"/>
      <c r="DL577" s="76"/>
      <c r="DM577" s="76"/>
      <c r="DN577" s="76"/>
      <c r="DO577" s="77"/>
      <c r="DP577" s="77"/>
      <c r="DQ577" s="77"/>
      <c r="DR577" s="77"/>
      <c r="DS577" s="77"/>
      <c r="DT577" s="77"/>
      <c r="DU577" s="77"/>
      <c r="DV577" s="77"/>
      <c r="DW577" s="77"/>
      <c r="DX577" s="76"/>
      <c r="DY577" s="137"/>
      <c r="DZ577" s="76"/>
      <c r="EA577" s="137"/>
      <c r="EB577" s="76"/>
      <c r="EC577" s="137"/>
      <c r="ED577" s="76"/>
      <c r="EE577" s="137"/>
      <c r="EF577" s="76"/>
    </row>
    <row r="578" spans="2:136" x14ac:dyDescent="0.2">
      <c r="B578" s="76"/>
      <c r="T578" s="76"/>
      <c r="U578" s="76"/>
      <c r="V578" s="76"/>
      <c r="W578" s="76"/>
      <c r="X578" s="76"/>
      <c r="Y578" s="76"/>
      <c r="Z578" s="76"/>
      <c r="AA578" s="76"/>
      <c r="AB578" s="76"/>
      <c r="AC578" s="76"/>
      <c r="AD578" s="76"/>
      <c r="AE578" s="76"/>
      <c r="AF578" s="76"/>
      <c r="AG578" s="76"/>
      <c r="AH578" s="76"/>
      <c r="AI578" s="76"/>
      <c r="AJ578" s="76"/>
      <c r="AK578" s="76"/>
      <c r="AL578" s="76"/>
      <c r="AM578" s="76"/>
      <c r="AN578" s="76"/>
      <c r="AO578" s="76"/>
      <c r="AP578" s="76"/>
      <c r="AQ578" s="76"/>
      <c r="AR578" s="76"/>
      <c r="AS578" s="76"/>
      <c r="AT578" s="76"/>
      <c r="AU578" s="76"/>
      <c r="AV578" s="76"/>
      <c r="AW578" s="76"/>
      <c r="AX578" s="76"/>
      <c r="AY578" s="76"/>
      <c r="AZ578" s="76"/>
      <c r="BA578" s="76"/>
      <c r="BB578" s="76"/>
      <c r="BC578" s="76"/>
      <c r="BD578" s="76"/>
      <c r="BE578" s="76"/>
      <c r="BF578" s="76"/>
      <c r="BG578" s="76"/>
      <c r="BH578" s="76"/>
      <c r="BI578" s="76"/>
      <c r="BJ578" s="76"/>
      <c r="BK578" s="76"/>
      <c r="BL578" s="76"/>
      <c r="BM578" s="76"/>
      <c r="BN578" s="76"/>
      <c r="BO578" s="76"/>
      <c r="BP578" s="76"/>
      <c r="BQ578" s="76"/>
      <c r="BR578" s="76"/>
      <c r="BS578" s="76"/>
      <c r="BU578" s="76"/>
      <c r="BW578" s="76"/>
      <c r="BX578" s="76"/>
      <c r="BY578" s="76"/>
      <c r="BZ578" s="76"/>
      <c r="CA578" s="76"/>
      <c r="CB578" s="76"/>
      <c r="CC578" s="76"/>
      <c r="CD578" s="76"/>
      <c r="CE578" s="76"/>
      <c r="CF578" s="76"/>
      <c r="CG578" s="76"/>
      <c r="CH578" s="76"/>
      <c r="CI578" s="76"/>
      <c r="CJ578" s="76"/>
      <c r="CK578" s="76"/>
      <c r="CL578" s="76"/>
      <c r="CM578" s="76"/>
      <c r="CN578" s="76"/>
      <c r="CO578" s="76"/>
      <c r="CP578" s="76"/>
      <c r="CQ578" s="76"/>
      <c r="CR578" s="76"/>
      <c r="CS578" s="76"/>
      <c r="CT578" s="76"/>
      <c r="CU578" s="76"/>
      <c r="CV578" s="76"/>
      <c r="CW578" s="76"/>
      <c r="CX578" s="76"/>
      <c r="CY578" s="76"/>
      <c r="CZ578" s="76"/>
      <c r="DA578" s="76"/>
      <c r="DB578" s="76"/>
      <c r="DC578" s="76"/>
      <c r="DD578" s="76"/>
      <c r="DE578" s="76"/>
      <c r="DF578" s="76"/>
      <c r="DG578" s="76"/>
      <c r="DH578" s="76"/>
      <c r="DI578" s="76"/>
      <c r="DJ578" s="76"/>
      <c r="DK578" s="76"/>
      <c r="DL578" s="76"/>
      <c r="DM578" s="76"/>
      <c r="DN578" s="76"/>
      <c r="DO578" s="77"/>
      <c r="DP578" s="77"/>
      <c r="DQ578" s="77"/>
      <c r="DR578" s="77"/>
      <c r="DS578" s="77"/>
      <c r="DT578" s="77"/>
      <c r="DU578" s="77"/>
      <c r="DV578" s="77"/>
      <c r="DW578" s="77"/>
      <c r="DX578" s="76"/>
      <c r="DY578" s="137"/>
      <c r="DZ578" s="76"/>
      <c r="EA578" s="137"/>
      <c r="EB578" s="76"/>
      <c r="EC578" s="137"/>
      <c r="ED578" s="76"/>
      <c r="EE578" s="137"/>
      <c r="EF578" s="76"/>
    </row>
    <row r="579" spans="2:136" x14ac:dyDescent="0.2">
      <c r="B579" s="76"/>
      <c r="T579" s="76"/>
      <c r="U579" s="76"/>
      <c r="V579" s="76"/>
      <c r="W579" s="76"/>
      <c r="X579" s="76"/>
      <c r="Y579" s="76"/>
      <c r="Z579" s="76"/>
      <c r="AA579" s="76"/>
      <c r="AB579" s="76"/>
      <c r="AC579" s="76"/>
      <c r="AD579" s="76"/>
      <c r="AE579" s="76"/>
      <c r="AF579" s="76"/>
      <c r="AG579" s="76"/>
      <c r="AH579" s="76"/>
      <c r="AI579" s="76"/>
      <c r="AJ579" s="76"/>
      <c r="AK579" s="76"/>
      <c r="AL579" s="76"/>
      <c r="AM579" s="76"/>
      <c r="AN579" s="76"/>
      <c r="AO579" s="76"/>
      <c r="AP579" s="76"/>
      <c r="AQ579" s="76"/>
      <c r="AR579" s="76"/>
      <c r="AS579" s="76"/>
      <c r="AT579" s="76"/>
      <c r="AU579" s="76"/>
      <c r="AV579" s="76"/>
      <c r="AW579" s="76"/>
      <c r="AX579" s="76"/>
      <c r="AY579" s="76"/>
      <c r="AZ579" s="76"/>
      <c r="BA579" s="76"/>
      <c r="BB579" s="76"/>
      <c r="BC579" s="76"/>
      <c r="BD579" s="76"/>
      <c r="BE579" s="76"/>
      <c r="BF579" s="76"/>
      <c r="BG579" s="76"/>
      <c r="BH579" s="76"/>
      <c r="BI579" s="76"/>
      <c r="BJ579" s="76"/>
      <c r="BK579" s="76"/>
      <c r="BL579" s="76"/>
      <c r="BM579" s="76"/>
      <c r="BN579" s="76"/>
      <c r="BO579" s="76"/>
      <c r="BP579" s="76"/>
      <c r="BQ579" s="76"/>
      <c r="BR579" s="76"/>
      <c r="BS579" s="76"/>
      <c r="BU579" s="76"/>
      <c r="BW579" s="76"/>
      <c r="BX579" s="76"/>
      <c r="BY579" s="76"/>
      <c r="BZ579" s="76"/>
      <c r="CA579" s="76"/>
      <c r="CB579" s="76"/>
      <c r="CC579" s="76"/>
      <c r="CD579" s="76"/>
      <c r="CE579" s="76"/>
      <c r="CF579" s="76"/>
      <c r="CG579" s="76"/>
      <c r="CH579" s="76"/>
      <c r="CI579" s="76"/>
      <c r="CJ579" s="76"/>
      <c r="CK579" s="76"/>
      <c r="CL579" s="76"/>
      <c r="CM579" s="76"/>
      <c r="CN579" s="76"/>
      <c r="CO579" s="76"/>
      <c r="CP579" s="76"/>
      <c r="CQ579" s="76"/>
      <c r="CR579" s="76"/>
      <c r="CS579" s="76"/>
      <c r="CT579" s="76"/>
      <c r="CU579" s="76"/>
      <c r="CV579" s="76"/>
      <c r="CW579" s="76"/>
      <c r="CX579" s="76"/>
      <c r="CY579" s="76"/>
      <c r="CZ579" s="76"/>
      <c r="DA579" s="76"/>
      <c r="DB579" s="76"/>
      <c r="DC579" s="76"/>
      <c r="DD579" s="76"/>
      <c r="DE579" s="76"/>
      <c r="DF579" s="76"/>
      <c r="DG579" s="76"/>
      <c r="DH579" s="76"/>
      <c r="DI579" s="76"/>
      <c r="DJ579" s="76"/>
      <c r="DK579" s="76"/>
      <c r="DL579" s="76"/>
      <c r="DM579" s="76"/>
      <c r="DN579" s="76"/>
      <c r="DO579" s="77"/>
      <c r="DP579" s="77"/>
      <c r="DQ579" s="77"/>
      <c r="DR579" s="77"/>
      <c r="DS579" s="77"/>
      <c r="DT579" s="77"/>
      <c r="DU579" s="77"/>
      <c r="DV579" s="77"/>
      <c r="DW579" s="77"/>
      <c r="DX579" s="76"/>
      <c r="DY579" s="137"/>
      <c r="DZ579" s="76"/>
      <c r="EA579" s="137"/>
      <c r="EB579" s="76"/>
      <c r="EC579" s="137"/>
      <c r="ED579" s="76"/>
      <c r="EE579" s="137"/>
      <c r="EF579" s="76"/>
    </row>
    <row r="580" spans="2:136" x14ac:dyDescent="0.2">
      <c r="B580" s="76"/>
      <c r="T580" s="76"/>
      <c r="U580" s="76"/>
      <c r="V580" s="76"/>
      <c r="W580" s="76"/>
      <c r="X580" s="76"/>
      <c r="Y580" s="76"/>
      <c r="Z580" s="76"/>
      <c r="AA580" s="76"/>
      <c r="AB580" s="76"/>
      <c r="AC580" s="76"/>
      <c r="AD580" s="76"/>
      <c r="AE580" s="76"/>
      <c r="AF580" s="76"/>
      <c r="AG580" s="76"/>
      <c r="AH580" s="76"/>
      <c r="AI580" s="76"/>
      <c r="AJ580" s="76"/>
      <c r="AK580" s="76"/>
      <c r="AL580" s="76"/>
      <c r="AM580" s="76"/>
      <c r="AN580" s="76"/>
      <c r="AO580" s="76"/>
      <c r="AP580" s="76"/>
      <c r="AQ580" s="76"/>
      <c r="AR580" s="76"/>
      <c r="AS580" s="76"/>
      <c r="AT580" s="76"/>
      <c r="AU580" s="76"/>
      <c r="AV580" s="76"/>
      <c r="AW580" s="76"/>
      <c r="AX580" s="76"/>
      <c r="AY580" s="76"/>
      <c r="AZ580" s="76"/>
      <c r="BA580" s="76"/>
      <c r="BB580" s="76"/>
      <c r="BC580" s="76"/>
      <c r="BD580" s="76"/>
      <c r="BE580" s="76"/>
      <c r="BF580" s="76"/>
      <c r="BG580" s="76"/>
      <c r="BH580" s="76"/>
      <c r="BI580" s="76"/>
      <c r="BJ580" s="76"/>
      <c r="BK580" s="76"/>
      <c r="BL580" s="76"/>
      <c r="BM580" s="76"/>
      <c r="BN580" s="76"/>
      <c r="BO580" s="76"/>
      <c r="BP580" s="76"/>
      <c r="BQ580" s="76"/>
      <c r="BR580" s="76"/>
      <c r="BS580" s="76"/>
      <c r="BU580" s="76"/>
      <c r="BW580" s="76"/>
      <c r="BX580" s="76"/>
      <c r="BY580" s="76"/>
      <c r="BZ580" s="76"/>
      <c r="CA580" s="76"/>
      <c r="CB580" s="76"/>
      <c r="CC580" s="76"/>
      <c r="CD580" s="76"/>
      <c r="CE580" s="76"/>
      <c r="CF580" s="76"/>
      <c r="CG580" s="76"/>
      <c r="CH580" s="76"/>
      <c r="CI580" s="76"/>
      <c r="CJ580" s="76"/>
      <c r="CK580" s="76"/>
      <c r="CL580" s="76"/>
      <c r="CM580" s="76"/>
      <c r="CN580" s="76"/>
      <c r="CO580" s="76"/>
      <c r="CP580" s="76"/>
      <c r="CQ580" s="76"/>
      <c r="CR580" s="76"/>
      <c r="CS580" s="76"/>
      <c r="CT580" s="76"/>
      <c r="CU580" s="76"/>
      <c r="CV580" s="76"/>
      <c r="CW580" s="76"/>
      <c r="CX580" s="76"/>
      <c r="CY580" s="76"/>
      <c r="CZ580" s="76"/>
      <c r="DA580" s="76"/>
      <c r="DB580" s="76"/>
      <c r="DC580" s="76"/>
      <c r="DD580" s="76"/>
      <c r="DE580" s="76"/>
      <c r="DF580" s="76"/>
      <c r="DG580" s="76"/>
      <c r="DH580" s="76"/>
      <c r="DI580" s="76"/>
      <c r="DJ580" s="76"/>
      <c r="DK580" s="76"/>
      <c r="DL580" s="76"/>
      <c r="DM580" s="76"/>
      <c r="DN580" s="76"/>
      <c r="DO580" s="77"/>
      <c r="DP580" s="77"/>
      <c r="DQ580" s="77"/>
      <c r="DR580" s="77"/>
      <c r="DS580" s="77"/>
      <c r="DT580" s="77"/>
      <c r="DU580" s="77"/>
      <c r="DV580" s="77"/>
      <c r="DW580" s="77"/>
      <c r="DX580" s="76"/>
      <c r="DY580" s="137"/>
      <c r="DZ580" s="76"/>
      <c r="EA580" s="137"/>
      <c r="EB580" s="76"/>
      <c r="EC580" s="137"/>
      <c r="ED580" s="76"/>
      <c r="EE580" s="137"/>
      <c r="EF580" s="76"/>
    </row>
    <row r="581" spans="2:136" x14ac:dyDescent="0.2">
      <c r="B581" s="76"/>
      <c r="T581" s="76"/>
      <c r="U581" s="76"/>
      <c r="V581" s="76"/>
      <c r="W581" s="76"/>
      <c r="X581" s="76"/>
      <c r="Y581" s="76"/>
      <c r="Z581" s="76"/>
      <c r="AA581" s="76"/>
      <c r="AB581" s="76"/>
      <c r="AC581" s="76"/>
      <c r="AD581" s="76"/>
      <c r="AE581" s="76"/>
      <c r="AF581" s="76"/>
      <c r="AG581" s="76"/>
      <c r="AH581" s="76"/>
      <c r="AI581" s="76"/>
      <c r="AJ581" s="76"/>
      <c r="AK581" s="76"/>
      <c r="AL581" s="76"/>
      <c r="AM581" s="76"/>
      <c r="AN581" s="76"/>
      <c r="AO581" s="76"/>
      <c r="AP581" s="76"/>
      <c r="AQ581" s="76"/>
      <c r="AR581" s="76"/>
      <c r="AS581" s="76"/>
      <c r="AT581" s="76"/>
      <c r="AU581" s="76"/>
      <c r="AV581" s="76"/>
      <c r="AW581" s="76"/>
      <c r="AX581" s="76"/>
      <c r="AY581" s="76"/>
      <c r="AZ581" s="76"/>
      <c r="BA581" s="76"/>
      <c r="BB581" s="76"/>
      <c r="BC581" s="76"/>
      <c r="BD581" s="76"/>
      <c r="BE581" s="76"/>
      <c r="BF581" s="76"/>
      <c r="BG581" s="76"/>
      <c r="BH581" s="76"/>
      <c r="BI581" s="76"/>
      <c r="BJ581" s="76"/>
      <c r="BK581" s="76"/>
      <c r="BL581" s="76"/>
      <c r="BM581" s="76"/>
      <c r="BN581" s="76"/>
      <c r="BO581" s="76"/>
      <c r="BP581" s="76"/>
      <c r="BQ581" s="76"/>
      <c r="BR581" s="76"/>
      <c r="BS581" s="76"/>
      <c r="BU581" s="76"/>
      <c r="BW581" s="76"/>
      <c r="BX581" s="76"/>
      <c r="BY581" s="76"/>
      <c r="BZ581" s="76"/>
      <c r="CA581" s="76"/>
      <c r="CB581" s="76"/>
      <c r="CC581" s="76"/>
      <c r="CD581" s="76"/>
      <c r="CE581" s="76"/>
      <c r="CF581" s="76"/>
      <c r="CG581" s="76"/>
      <c r="CH581" s="76"/>
      <c r="CI581" s="76"/>
      <c r="CJ581" s="76"/>
      <c r="CK581" s="76"/>
      <c r="CL581" s="76"/>
      <c r="CM581" s="76"/>
      <c r="CN581" s="76"/>
      <c r="CO581" s="76"/>
      <c r="CP581" s="76"/>
      <c r="CQ581" s="76"/>
      <c r="CR581" s="76"/>
      <c r="CS581" s="76"/>
      <c r="CT581" s="76"/>
      <c r="CU581" s="76"/>
      <c r="CV581" s="76"/>
      <c r="CW581" s="76"/>
      <c r="CX581" s="76"/>
      <c r="CY581" s="76"/>
      <c r="CZ581" s="76"/>
      <c r="DA581" s="76"/>
      <c r="DB581" s="76"/>
      <c r="DC581" s="76"/>
      <c r="DD581" s="76"/>
      <c r="DE581" s="76"/>
      <c r="DF581" s="76"/>
      <c r="DG581" s="76"/>
      <c r="DH581" s="76"/>
      <c r="DI581" s="76"/>
      <c r="DJ581" s="76"/>
      <c r="DK581" s="76"/>
      <c r="DL581" s="76"/>
      <c r="DM581" s="76"/>
      <c r="DN581" s="76"/>
      <c r="DO581" s="77"/>
      <c r="DP581" s="77"/>
      <c r="DQ581" s="77"/>
      <c r="DR581" s="77"/>
      <c r="DS581" s="77"/>
      <c r="DT581" s="77"/>
      <c r="DU581" s="77"/>
      <c r="DV581" s="77"/>
      <c r="DW581" s="77"/>
      <c r="DX581" s="76"/>
      <c r="DY581" s="137"/>
      <c r="DZ581" s="76"/>
      <c r="EA581" s="137"/>
      <c r="EB581" s="76"/>
      <c r="EC581" s="137"/>
      <c r="ED581" s="76"/>
      <c r="EE581" s="137"/>
      <c r="EF581" s="76"/>
    </row>
    <row r="582" spans="2:136" x14ac:dyDescent="0.2">
      <c r="B582" s="76"/>
      <c r="T582" s="76"/>
      <c r="U582" s="76"/>
      <c r="V582" s="76"/>
      <c r="W582" s="76"/>
      <c r="X582" s="76"/>
      <c r="Y582" s="76"/>
      <c r="Z582" s="76"/>
      <c r="AA582" s="76"/>
      <c r="AB582" s="76"/>
      <c r="AC582" s="76"/>
      <c r="AD582" s="76"/>
      <c r="AE582" s="76"/>
      <c r="AF582" s="76"/>
      <c r="AG582" s="76"/>
      <c r="AH582" s="76"/>
      <c r="AI582" s="76"/>
      <c r="AJ582" s="76"/>
      <c r="AK582" s="76"/>
      <c r="AL582" s="76"/>
      <c r="AM582" s="76"/>
      <c r="AN582" s="76"/>
      <c r="AO582" s="76"/>
      <c r="AP582" s="76"/>
      <c r="AQ582" s="76"/>
      <c r="AR582" s="76"/>
      <c r="AS582" s="76"/>
      <c r="AT582" s="76"/>
      <c r="AU582" s="76"/>
      <c r="AV582" s="76"/>
      <c r="AW582" s="76"/>
      <c r="AX582" s="76"/>
      <c r="AY582" s="76"/>
      <c r="AZ582" s="76"/>
      <c r="BA582" s="76"/>
      <c r="BB582" s="76"/>
      <c r="BC582" s="76"/>
      <c r="BD582" s="76"/>
      <c r="BE582" s="76"/>
      <c r="BF582" s="76"/>
      <c r="BG582" s="76"/>
      <c r="BH582" s="76"/>
      <c r="BI582" s="76"/>
      <c r="BJ582" s="76"/>
      <c r="BK582" s="76"/>
      <c r="BL582" s="76"/>
      <c r="BM582" s="76"/>
      <c r="BN582" s="76"/>
      <c r="BO582" s="76"/>
      <c r="BP582" s="76"/>
      <c r="BQ582" s="76"/>
      <c r="BR582" s="76"/>
      <c r="BS582" s="76"/>
      <c r="BU582" s="76"/>
      <c r="BW582" s="76"/>
      <c r="BX582" s="76"/>
      <c r="BY582" s="76"/>
      <c r="BZ582" s="76"/>
      <c r="CA582" s="76"/>
      <c r="CB582" s="76"/>
      <c r="CC582" s="76"/>
      <c r="CD582" s="76"/>
      <c r="CE582" s="76"/>
      <c r="CF582" s="76"/>
      <c r="CG582" s="76"/>
      <c r="CH582" s="76"/>
      <c r="CI582" s="76"/>
      <c r="CJ582" s="76"/>
      <c r="CK582" s="76"/>
      <c r="CL582" s="76"/>
      <c r="CM582" s="76"/>
      <c r="CN582" s="76"/>
      <c r="CO582" s="76"/>
      <c r="CP582" s="76"/>
      <c r="CQ582" s="76"/>
      <c r="CR582" s="76"/>
      <c r="CS582" s="76"/>
      <c r="CT582" s="76"/>
      <c r="CU582" s="76"/>
      <c r="CV582" s="76"/>
      <c r="CW582" s="76"/>
      <c r="CX582" s="76"/>
      <c r="CY582" s="76"/>
      <c r="CZ582" s="76"/>
      <c r="DA582" s="76"/>
      <c r="DB582" s="76"/>
      <c r="DC582" s="76"/>
      <c r="DD582" s="76"/>
      <c r="DE582" s="76"/>
      <c r="DF582" s="76"/>
      <c r="DG582" s="76"/>
      <c r="DH582" s="76"/>
      <c r="DI582" s="76"/>
      <c r="DJ582" s="76"/>
      <c r="DK582" s="76"/>
      <c r="DL582" s="76"/>
      <c r="DM582" s="76"/>
      <c r="DN582" s="76"/>
      <c r="DO582" s="77"/>
      <c r="DP582" s="77"/>
      <c r="DQ582" s="77"/>
      <c r="DR582" s="77"/>
      <c r="DS582" s="77"/>
      <c r="DT582" s="77"/>
      <c r="DU582" s="77"/>
      <c r="DV582" s="77"/>
      <c r="DW582" s="77"/>
      <c r="DX582" s="76"/>
      <c r="DY582" s="137"/>
      <c r="DZ582" s="76"/>
      <c r="EA582" s="137"/>
      <c r="EB582" s="76"/>
      <c r="EC582" s="137"/>
      <c r="ED582" s="76"/>
      <c r="EE582" s="137"/>
      <c r="EF582" s="76"/>
    </row>
    <row r="583" spans="2:136" x14ac:dyDescent="0.2">
      <c r="B583" s="76"/>
      <c r="T583" s="76"/>
      <c r="U583" s="76"/>
      <c r="V583" s="76"/>
      <c r="W583" s="76"/>
      <c r="X583" s="76"/>
      <c r="Y583" s="76"/>
      <c r="Z583" s="76"/>
      <c r="AA583" s="76"/>
      <c r="AB583" s="76"/>
      <c r="AC583" s="76"/>
      <c r="AD583" s="76"/>
      <c r="AE583" s="76"/>
      <c r="AF583" s="76"/>
      <c r="AG583" s="76"/>
      <c r="AH583" s="76"/>
      <c r="AI583" s="76"/>
      <c r="AJ583" s="76"/>
      <c r="AK583" s="76"/>
      <c r="AL583" s="76"/>
      <c r="AM583" s="76"/>
      <c r="AN583" s="76"/>
      <c r="AO583" s="76"/>
      <c r="AP583" s="76"/>
      <c r="AQ583" s="76"/>
      <c r="AR583" s="76"/>
      <c r="AS583" s="76"/>
      <c r="AT583" s="76"/>
      <c r="AU583" s="76"/>
      <c r="AV583" s="76"/>
      <c r="AW583" s="76"/>
      <c r="AX583" s="76"/>
      <c r="AY583" s="76"/>
      <c r="AZ583" s="76"/>
      <c r="BA583" s="76"/>
      <c r="BB583" s="76"/>
      <c r="BC583" s="76"/>
      <c r="BD583" s="76"/>
      <c r="BE583" s="76"/>
      <c r="BF583" s="76"/>
      <c r="BG583" s="76"/>
      <c r="BH583" s="76"/>
      <c r="BI583" s="76"/>
      <c r="BJ583" s="76"/>
      <c r="BK583" s="76"/>
      <c r="BL583" s="76"/>
      <c r="BM583" s="76"/>
      <c r="BN583" s="76"/>
      <c r="BO583" s="76"/>
      <c r="BP583" s="76"/>
      <c r="BQ583" s="76"/>
      <c r="BR583" s="76"/>
      <c r="BS583" s="76"/>
      <c r="BU583" s="76"/>
      <c r="BW583" s="76"/>
      <c r="BX583" s="76"/>
      <c r="BY583" s="76"/>
      <c r="BZ583" s="76"/>
      <c r="CA583" s="76"/>
      <c r="CB583" s="76"/>
      <c r="CC583" s="76"/>
      <c r="CD583" s="76"/>
      <c r="CE583" s="76"/>
      <c r="CF583" s="76"/>
      <c r="CG583" s="76"/>
      <c r="CH583" s="76"/>
      <c r="CI583" s="76"/>
      <c r="CJ583" s="76"/>
      <c r="CK583" s="76"/>
      <c r="CL583" s="76"/>
      <c r="CM583" s="76"/>
      <c r="CN583" s="76"/>
      <c r="CO583" s="76"/>
      <c r="CP583" s="76"/>
      <c r="CQ583" s="76"/>
      <c r="CR583" s="76"/>
      <c r="CS583" s="76"/>
      <c r="CT583" s="76"/>
      <c r="CU583" s="76"/>
      <c r="CV583" s="76"/>
      <c r="CW583" s="76"/>
      <c r="CX583" s="76"/>
      <c r="CY583" s="76"/>
      <c r="CZ583" s="76"/>
      <c r="DA583" s="76"/>
      <c r="DB583" s="76"/>
      <c r="DC583" s="76"/>
      <c r="DD583" s="76"/>
      <c r="DE583" s="76"/>
      <c r="DF583" s="76"/>
      <c r="DG583" s="76"/>
      <c r="DH583" s="76"/>
      <c r="DI583" s="76"/>
      <c r="DJ583" s="76"/>
      <c r="DK583" s="76"/>
      <c r="DL583" s="76"/>
      <c r="DM583" s="76"/>
      <c r="DN583" s="76"/>
      <c r="DO583" s="77"/>
      <c r="DP583" s="77"/>
      <c r="DQ583" s="77"/>
      <c r="DR583" s="77"/>
      <c r="DS583" s="77"/>
      <c r="DT583" s="77"/>
      <c r="DU583" s="77"/>
      <c r="DV583" s="77"/>
      <c r="DW583" s="77"/>
      <c r="DX583" s="76"/>
      <c r="DY583" s="137"/>
      <c r="DZ583" s="76"/>
      <c r="EA583" s="137"/>
      <c r="EB583" s="76"/>
      <c r="EC583" s="137"/>
      <c r="ED583" s="76"/>
      <c r="EE583" s="137"/>
      <c r="EF583" s="76"/>
    </row>
    <row r="584" spans="2:136" x14ac:dyDescent="0.2">
      <c r="B584" s="76"/>
      <c r="T584" s="76"/>
      <c r="U584" s="76"/>
      <c r="V584" s="76"/>
      <c r="W584" s="76"/>
      <c r="X584" s="76"/>
      <c r="Y584" s="76"/>
      <c r="Z584" s="76"/>
      <c r="AA584" s="76"/>
      <c r="AB584" s="76"/>
      <c r="AC584" s="76"/>
      <c r="AD584" s="76"/>
      <c r="AE584" s="76"/>
      <c r="AF584" s="76"/>
      <c r="AG584" s="76"/>
      <c r="AH584" s="76"/>
      <c r="AI584" s="76"/>
      <c r="AJ584" s="76"/>
      <c r="AK584" s="76"/>
      <c r="AL584" s="76"/>
      <c r="AM584" s="76"/>
      <c r="AN584" s="76"/>
      <c r="AO584" s="76"/>
      <c r="AP584" s="76"/>
      <c r="AQ584" s="76"/>
      <c r="AR584" s="76"/>
      <c r="AS584" s="76"/>
      <c r="AT584" s="76"/>
      <c r="AU584" s="76"/>
      <c r="AV584" s="76"/>
      <c r="AW584" s="76"/>
      <c r="AX584" s="76"/>
      <c r="AY584" s="76"/>
      <c r="AZ584" s="76"/>
      <c r="BA584" s="76"/>
      <c r="BB584" s="76"/>
      <c r="BC584" s="76"/>
      <c r="BD584" s="76"/>
      <c r="BE584" s="76"/>
      <c r="BF584" s="76"/>
      <c r="BG584" s="76"/>
      <c r="BH584" s="76"/>
      <c r="BI584" s="76"/>
      <c r="BJ584" s="76"/>
      <c r="BK584" s="76"/>
      <c r="BL584" s="76"/>
      <c r="BM584" s="76"/>
      <c r="BN584" s="76"/>
      <c r="BO584" s="76"/>
      <c r="BP584" s="76"/>
      <c r="BQ584" s="76"/>
      <c r="BR584" s="76"/>
      <c r="BS584" s="76"/>
      <c r="BU584" s="76"/>
      <c r="BW584" s="76"/>
      <c r="BX584" s="76"/>
      <c r="BY584" s="76"/>
      <c r="BZ584" s="76"/>
      <c r="CA584" s="76"/>
      <c r="CB584" s="76"/>
      <c r="CC584" s="76"/>
      <c r="CD584" s="76"/>
      <c r="CE584" s="76"/>
      <c r="CF584" s="76"/>
      <c r="CG584" s="76"/>
      <c r="CH584" s="76"/>
      <c r="CI584" s="76"/>
      <c r="CJ584" s="76"/>
      <c r="CK584" s="76"/>
      <c r="CL584" s="76"/>
      <c r="CM584" s="76"/>
      <c r="CN584" s="76"/>
      <c r="CO584" s="76"/>
      <c r="CP584" s="76"/>
      <c r="CQ584" s="76"/>
      <c r="CR584" s="76"/>
      <c r="CS584" s="76"/>
      <c r="CT584" s="76"/>
      <c r="CU584" s="76"/>
      <c r="CV584" s="76"/>
      <c r="CW584" s="76"/>
      <c r="CX584" s="76"/>
      <c r="CY584" s="76"/>
      <c r="CZ584" s="76"/>
      <c r="DA584" s="76"/>
      <c r="DB584" s="76"/>
      <c r="DC584" s="76"/>
      <c r="DD584" s="76"/>
      <c r="DE584" s="76"/>
      <c r="DF584" s="76"/>
      <c r="DG584" s="76"/>
      <c r="DH584" s="76"/>
      <c r="DI584" s="76"/>
      <c r="DJ584" s="76"/>
      <c r="DK584" s="76"/>
      <c r="DL584" s="76"/>
      <c r="DM584" s="76"/>
      <c r="DN584" s="76"/>
      <c r="DO584" s="77"/>
      <c r="DP584" s="77"/>
      <c r="DQ584" s="77"/>
      <c r="DR584" s="77"/>
      <c r="DS584" s="77"/>
      <c r="DT584" s="77"/>
      <c r="DU584" s="77"/>
      <c r="DV584" s="77"/>
      <c r="DW584" s="77"/>
      <c r="DX584" s="76"/>
      <c r="DY584" s="137"/>
      <c r="DZ584" s="76"/>
      <c r="EA584" s="137"/>
      <c r="EB584" s="76"/>
      <c r="EC584" s="137"/>
      <c r="ED584" s="76"/>
      <c r="EE584" s="137"/>
      <c r="EF584" s="76"/>
    </row>
    <row r="585" spans="2:136" x14ac:dyDescent="0.2">
      <c r="B585" s="76"/>
      <c r="T585" s="76"/>
      <c r="U585" s="76"/>
      <c r="V585" s="76"/>
      <c r="W585" s="76"/>
      <c r="X585" s="76"/>
      <c r="Y585" s="76"/>
      <c r="Z585" s="76"/>
      <c r="AA585" s="76"/>
      <c r="AB585" s="76"/>
      <c r="AC585" s="76"/>
      <c r="AD585" s="76"/>
      <c r="AE585" s="76"/>
      <c r="AF585" s="76"/>
      <c r="AG585" s="76"/>
      <c r="AH585" s="76"/>
      <c r="AI585" s="76"/>
      <c r="AJ585" s="76"/>
      <c r="AK585" s="76"/>
      <c r="AL585" s="76"/>
      <c r="AM585" s="76"/>
      <c r="AN585" s="76"/>
      <c r="AO585" s="76"/>
      <c r="AP585" s="76"/>
      <c r="AQ585" s="76"/>
      <c r="AR585" s="76"/>
      <c r="AS585" s="76"/>
      <c r="AT585" s="76"/>
      <c r="AU585" s="76"/>
      <c r="AV585" s="76"/>
      <c r="AW585" s="76"/>
      <c r="AX585" s="76"/>
      <c r="AY585" s="76"/>
      <c r="AZ585" s="76"/>
      <c r="BA585" s="76"/>
      <c r="BB585" s="76"/>
      <c r="BC585" s="76"/>
      <c r="BD585" s="76"/>
      <c r="BE585" s="76"/>
      <c r="BF585" s="76"/>
      <c r="BG585" s="76"/>
      <c r="BH585" s="76"/>
      <c r="BI585" s="76"/>
      <c r="BJ585" s="76"/>
      <c r="BK585" s="76"/>
      <c r="BL585" s="76"/>
      <c r="BM585" s="76"/>
      <c r="BN585" s="76"/>
      <c r="BO585" s="76"/>
      <c r="BP585" s="76"/>
      <c r="BQ585" s="76"/>
      <c r="BR585" s="76"/>
      <c r="BS585" s="76"/>
      <c r="BU585" s="76"/>
      <c r="BW585" s="76"/>
      <c r="BX585" s="76"/>
      <c r="BY585" s="76"/>
      <c r="BZ585" s="76"/>
      <c r="CA585" s="76"/>
      <c r="CB585" s="76"/>
      <c r="CC585" s="76"/>
      <c r="CD585" s="76"/>
      <c r="CE585" s="76"/>
      <c r="CF585" s="76"/>
      <c r="CG585" s="76"/>
      <c r="CH585" s="76"/>
      <c r="CI585" s="76"/>
      <c r="CJ585" s="76"/>
      <c r="CK585" s="76"/>
      <c r="CL585" s="76"/>
      <c r="CM585" s="76"/>
      <c r="CN585" s="76"/>
      <c r="CO585" s="76"/>
      <c r="CP585" s="76"/>
      <c r="CQ585" s="76"/>
      <c r="CR585" s="76"/>
      <c r="CS585" s="76"/>
      <c r="CT585" s="76"/>
      <c r="CU585" s="76"/>
      <c r="CV585" s="76"/>
      <c r="CW585" s="76"/>
      <c r="CX585" s="76"/>
      <c r="CY585" s="76"/>
      <c r="CZ585" s="76"/>
      <c r="DA585" s="76"/>
      <c r="DB585" s="76"/>
      <c r="DC585" s="76"/>
      <c r="DD585" s="76"/>
      <c r="DE585" s="76"/>
      <c r="DF585" s="76"/>
      <c r="DG585" s="76"/>
      <c r="DH585" s="76"/>
      <c r="DI585" s="76"/>
      <c r="DJ585" s="76"/>
      <c r="DK585" s="76"/>
      <c r="DL585" s="76"/>
      <c r="DM585" s="76"/>
      <c r="DN585" s="76"/>
      <c r="DO585" s="77"/>
      <c r="DP585" s="77"/>
      <c r="DQ585" s="77"/>
      <c r="DR585" s="77"/>
      <c r="DS585" s="77"/>
      <c r="DT585" s="77"/>
      <c r="DU585" s="77"/>
      <c r="DV585" s="77"/>
      <c r="DW585" s="77"/>
      <c r="DX585" s="76"/>
      <c r="DY585" s="137"/>
      <c r="DZ585" s="76"/>
      <c r="EA585" s="137"/>
      <c r="EB585" s="76"/>
      <c r="EC585" s="137"/>
      <c r="ED585" s="76"/>
      <c r="EE585" s="137"/>
      <c r="EF585" s="76"/>
    </row>
    <row r="586" spans="2:136" x14ac:dyDescent="0.2">
      <c r="B586" s="76"/>
      <c r="T586" s="76"/>
      <c r="U586" s="76"/>
      <c r="V586" s="76"/>
      <c r="W586" s="76"/>
      <c r="X586" s="76"/>
      <c r="Y586" s="76"/>
      <c r="Z586" s="76"/>
      <c r="AA586" s="76"/>
      <c r="AB586" s="76"/>
      <c r="AC586" s="76"/>
      <c r="AD586" s="76"/>
      <c r="AE586" s="76"/>
      <c r="AF586" s="76"/>
      <c r="AG586" s="76"/>
      <c r="AH586" s="76"/>
      <c r="AI586" s="76"/>
      <c r="AJ586" s="76"/>
      <c r="AK586" s="76"/>
      <c r="AL586" s="76"/>
      <c r="AM586" s="76"/>
      <c r="AN586" s="76"/>
      <c r="AO586" s="76"/>
      <c r="AP586" s="76"/>
      <c r="AQ586" s="76"/>
      <c r="AR586" s="76"/>
      <c r="AS586" s="76"/>
      <c r="AT586" s="76"/>
      <c r="AU586" s="76"/>
      <c r="AV586" s="76"/>
      <c r="AW586" s="76"/>
      <c r="AX586" s="76"/>
      <c r="AY586" s="76"/>
      <c r="AZ586" s="76"/>
      <c r="BA586" s="76"/>
      <c r="BB586" s="76"/>
      <c r="BC586" s="76"/>
      <c r="BD586" s="76"/>
      <c r="BE586" s="76"/>
      <c r="BF586" s="76"/>
      <c r="BG586" s="76"/>
      <c r="BH586" s="76"/>
      <c r="BI586" s="76"/>
      <c r="BJ586" s="76"/>
      <c r="BK586" s="76"/>
      <c r="BL586" s="76"/>
      <c r="BM586" s="76"/>
      <c r="BN586" s="76"/>
      <c r="BO586" s="76"/>
      <c r="BP586" s="76"/>
      <c r="BQ586" s="76"/>
      <c r="BR586" s="76"/>
      <c r="BS586" s="76"/>
      <c r="BU586" s="76"/>
      <c r="BW586" s="76"/>
      <c r="BX586" s="76"/>
      <c r="BY586" s="76"/>
      <c r="BZ586" s="76"/>
      <c r="CA586" s="76"/>
      <c r="CB586" s="76"/>
      <c r="CC586" s="76"/>
      <c r="CD586" s="76"/>
      <c r="CE586" s="76"/>
      <c r="CF586" s="76"/>
      <c r="CG586" s="76"/>
      <c r="CH586" s="76"/>
      <c r="CI586" s="76"/>
      <c r="CJ586" s="76"/>
      <c r="CK586" s="76"/>
      <c r="CL586" s="76"/>
      <c r="CM586" s="76"/>
      <c r="CN586" s="76"/>
      <c r="CO586" s="76"/>
      <c r="CP586" s="76"/>
      <c r="CQ586" s="76"/>
      <c r="CR586" s="76"/>
      <c r="CS586" s="76"/>
      <c r="CT586" s="76"/>
      <c r="CU586" s="76"/>
      <c r="CV586" s="76"/>
      <c r="CW586" s="76"/>
      <c r="CX586" s="76"/>
      <c r="CY586" s="76"/>
      <c r="CZ586" s="76"/>
      <c r="DA586" s="76"/>
      <c r="DB586" s="76"/>
      <c r="DC586" s="76"/>
      <c r="DD586" s="76"/>
      <c r="DE586" s="76"/>
      <c r="DF586" s="76"/>
      <c r="DG586" s="76"/>
      <c r="DH586" s="76"/>
      <c r="DI586" s="76"/>
      <c r="DJ586" s="76"/>
      <c r="DK586" s="76"/>
      <c r="DL586" s="76"/>
      <c r="DM586" s="76"/>
      <c r="DN586" s="76"/>
      <c r="DO586" s="77"/>
      <c r="DP586" s="77"/>
      <c r="DQ586" s="77"/>
      <c r="DR586" s="77"/>
      <c r="DS586" s="77"/>
      <c r="DT586" s="77"/>
      <c r="DU586" s="77"/>
      <c r="DV586" s="77"/>
      <c r="DW586" s="77"/>
      <c r="DX586" s="76"/>
      <c r="DY586" s="137"/>
      <c r="DZ586" s="76"/>
      <c r="EA586" s="137"/>
      <c r="EB586" s="76"/>
      <c r="EC586" s="137"/>
      <c r="ED586" s="76"/>
      <c r="EE586" s="137"/>
      <c r="EF586" s="76"/>
    </row>
    <row r="587" spans="2:136" x14ac:dyDescent="0.2">
      <c r="B587" s="76"/>
      <c r="T587" s="76"/>
      <c r="U587" s="76"/>
      <c r="V587" s="76"/>
      <c r="W587" s="76"/>
      <c r="X587" s="76"/>
      <c r="Y587" s="76"/>
      <c r="Z587" s="76"/>
      <c r="AA587" s="76"/>
      <c r="AB587" s="76"/>
      <c r="AC587" s="76"/>
      <c r="AD587" s="76"/>
      <c r="AE587" s="76"/>
      <c r="AF587" s="76"/>
      <c r="AG587" s="76"/>
      <c r="AH587" s="76"/>
      <c r="AI587" s="76"/>
      <c r="AJ587" s="76"/>
      <c r="AK587" s="76"/>
      <c r="AL587" s="76"/>
      <c r="AM587" s="76"/>
      <c r="AN587" s="76"/>
      <c r="AO587" s="76"/>
      <c r="AP587" s="76"/>
      <c r="AQ587" s="76"/>
      <c r="AR587" s="76"/>
      <c r="AS587" s="76"/>
      <c r="AT587" s="76"/>
      <c r="AU587" s="76"/>
      <c r="AV587" s="76"/>
      <c r="AW587" s="76"/>
      <c r="AX587" s="76"/>
      <c r="AY587" s="76"/>
      <c r="AZ587" s="76"/>
      <c r="BA587" s="76"/>
      <c r="BB587" s="76"/>
      <c r="BC587" s="76"/>
      <c r="BD587" s="76"/>
      <c r="BE587" s="76"/>
      <c r="BF587" s="76"/>
      <c r="BG587" s="76"/>
      <c r="BH587" s="76"/>
      <c r="BI587" s="76"/>
      <c r="BJ587" s="76"/>
      <c r="BK587" s="76"/>
      <c r="BL587" s="76"/>
      <c r="BM587" s="76"/>
      <c r="BN587" s="76"/>
      <c r="BO587" s="76"/>
      <c r="BP587" s="76"/>
      <c r="BQ587" s="76"/>
      <c r="BR587" s="76"/>
      <c r="BS587" s="76"/>
      <c r="BU587" s="76"/>
      <c r="BW587" s="76"/>
      <c r="BX587" s="76"/>
      <c r="BY587" s="76"/>
      <c r="BZ587" s="76"/>
      <c r="CA587" s="76"/>
      <c r="CB587" s="76"/>
      <c r="CC587" s="76"/>
      <c r="CD587" s="76"/>
      <c r="CE587" s="76"/>
      <c r="CF587" s="76"/>
      <c r="CG587" s="76"/>
      <c r="CH587" s="76"/>
      <c r="CI587" s="76"/>
      <c r="CJ587" s="76"/>
      <c r="CK587" s="76"/>
      <c r="CL587" s="76"/>
      <c r="CM587" s="76"/>
      <c r="CN587" s="76"/>
      <c r="CO587" s="76"/>
      <c r="CP587" s="76"/>
      <c r="CQ587" s="76"/>
      <c r="CR587" s="76"/>
      <c r="CS587" s="76"/>
      <c r="CT587" s="76"/>
      <c r="CU587" s="76"/>
      <c r="CV587" s="76"/>
      <c r="CW587" s="76"/>
      <c r="CX587" s="76"/>
      <c r="CY587" s="76"/>
      <c r="CZ587" s="76"/>
      <c r="DA587" s="76"/>
      <c r="DB587" s="76"/>
      <c r="DC587" s="76"/>
      <c r="DD587" s="76"/>
      <c r="DE587" s="76"/>
      <c r="DF587" s="76"/>
      <c r="DG587" s="76"/>
      <c r="DH587" s="76"/>
      <c r="DI587" s="76"/>
      <c r="DJ587" s="76"/>
      <c r="DK587" s="76"/>
      <c r="DL587" s="76"/>
      <c r="DM587" s="76"/>
      <c r="DN587" s="76"/>
      <c r="DO587" s="77"/>
      <c r="DP587" s="77"/>
      <c r="DQ587" s="77"/>
      <c r="DR587" s="77"/>
      <c r="DS587" s="77"/>
      <c r="DT587" s="77"/>
      <c r="DU587" s="77"/>
      <c r="DV587" s="77"/>
      <c r="DW587" s="77"/>
      <c r="DX587" s="76"/>
      <c r="DY587" s="137"/>
      <c r="DZ587" s="76"/>
      <c r="EA587" s="137"/>
      <c r="EB587" s="76"/>
      <c r="EC587" s="137"/>
      <c r="ED587" s="76"/>
      <c r="EE587" s="137"/>
      <c r="EF587" s="76"/>
    </row>
    <row r="588" spans="2:136" x14ac:dyDescent="0.2">
      <c r="B588" s="76"/>
      <c r="T588" s="76"/>
      <c r="U588" s="76"/>
      <c r="V588" s="76"/>
      <c r="W588" s="76"/>
      <c r="X588" s="76"/>
      <c r="Y588" s="76"/>
      <c r="Z588" s="76"/>
      <c r="AA588" s="76"/>
      <c r="AB588" s="76"/>
      <c r="AC588" s="76"/>
      <c r="AD588" s="76"/>
      <c r="AE588" s="76"/>
      <c r="AF588" s="76"/>
      <c r="AG588" s="76"/>
      <c r="AH588" s="76"/>
      <c r="AI588" s="76"/>
      <c r="AJ588" s="76"/>
      <c r="AK588" s="76"/>
      <c r="AL588" s="76"/>
      <c r="AM588" s="76"/>
      <c r="AN588" s="76"/>
      <c r="AO588" s="76"/>
      <c r="AP588" s="76"/>
      <c r="AQ588" s="76"/>
      <c r="AR588" s="76"/>
      <c r="AS588" s="76"/>
      <c r="AT588" s="76"/>
      <c r="AU588" s="76"/>
      <c r="AV588" s="76"/>
      <c r="AW588" s="76"/>
      <c r="AX588" s="76"/>
      <c r="AY588" s="76"/>
      <c r="AZ588" s="76"/>
      <c r="BA588" s="76"/>
      <c r="BB588" s="76"/>
      <c r="BC588" s="76"/>
      <c r="BD588" s="76"/>
      <c r="BE588" s="76"/>
      <c r="BF588" s="76"/>
      <c r="BG588" s="76"/>
      <c r="BH588" s="76"/>
      <c r="BI588" s="76"/>
      <c r="BJ588" s="76"/>
      <c r="BK588" s="76"/>
      <c r="BL588" s="76"/>
      <c r="BM588" s="76"/>
      <c r="BN588" s="76"/>
      <c r="BO588" s="76"/>
      <c r="BP588" s="76"/>
      <c r="BQ588" s="76"/>
      <c r="BR588" s="76"/>
      <c r="BS588" s="76"/>
      <c r="BU588" s="76"/>
      <c r="BW588" s="76"/>
      <c r="BX588" s="76"/>
      <c r="BY588" s="76"/>
      <c r="BZ588" s="76"/>
      <c r="CA588" s="76"/>
      <c r="CB588" s="76"/>
      <c r="CC588" s="76"/>
      <c r="CD588" s="76"/>
      <c r="CE588" s="76"/>
      <c r="CF588" s="76"/>
      <c r="CG588" s="76"/>
      <c r="CH588" s="76"/>
      <c r="CI588" s="76"/>
      <c r="CJ588" s="76"/>
      <c r="CK588" s="76"/>
      <c r="CL588" s="76"/>
      <c r="CM588" s="76"/>
      <c r="CN588" s="76"/>
      <c r="CO588" s="76"/>
      <c r="CP588" s="76"/>
      <c r="CQ588" s="76"/>
      <c r="CR588" s="76"/>
      <c r="CS588" s="76"/>
      <c r="CT588" s="76"/>
      <c r="CU588" s="76"/>
      <c r="CV588" s="76"/>
      <c r="CW588" s="76"/>
      <c r="CX588" s="76"/>
      <c r="CY588" s="76"/>
      <c r="CZ588" s="76"/>
      <c r="DA588" s="76"/>
      <c r="DB588" s="76"/>
      <c r="DC588" s="76"/>
      <c r="DD588" s="76"/>
      <c r="DE588" s="76"/>
      <c r="DF588" s="76"/>
      <c r="DG588" s="76"/>
      <c r="DH588" s="76"/>
      <c r="DI588" s="76"/>
      <c r="DJ588" s="76"/>
      <c r="DK588" s="76"/>
      <c r="DL588" s="76"/>
      <c r="DM588" s="76"/>
      <c r="DN588" s="76"/>
      <c r="DO588" s="77"/>
      <c r="DP588" s="77"/>
      <c r="DQ588" s="77"/>
      <c r="DR588" s="77"/>
      <c r="DS588" s="77"/>
      <c r="DT588" s="77"/>
      <c r="DU588" s="77"/>
      <c r="DV588" s="77"/>
      <c r="DW588" s="77"/>
      <c r="DX588" s="76"/>
      <c r="DY588" s="137"/>
      <c r="DZ588" s="76"/>
      <c r="EA588" s="137"/>
      <c r="EB588" s="76"/>
      <c r="EC588" s="137"/>
      <c r="ED588" s="76"/>
      <c r="EE588" s="137"/>
      <c r="EF588" s="76"/>
    </row>
    <row r="589" spans="2:136" x14ac:dyDescent="0.2">
      <c r="B589" s="76"/>
      <c r="T589" s="76"/>
      <c r="U589" s="76"/>
      <c r="V589" s="76"/>
      <c r="W589" s="76"/>
      <c r="X589" s="76"/>
      <c r="Y589" s="76"/>
      <c r="Z589" s="76"/>
      <c r="AA589" s="76"/>
      <c r="AB589" s="76"/>
      <c r="AC589" s="76"/>
      <c r="AD589" s="76"/>
      <c r="AE589" s="76"/>
      <c r="AF589" s="76"/>
      <c r="AG589" s="76"/>
      <c r="AH589" s="76"/>
      <c r="AI589" s="76"/>
      <c r="AJ589" s="76"/>
      <c r="AK589" s="76"/>
      <c r="AL589" s="76"/>
      <c r="AM589" s="76"/>
      <c r="AN589" s="76"/>
      <c r="AO589" s="76"/>
      <c r="AP589" s="76"/>
      <c r="AQ589" s="76"/>
      <c r="AR589" s="76"/>
      <c r="AS589" s="76"/>
      <c r="AT589" s="76"/>
      <c r="AU589" s="76"/>
      <c r="AV589" s="76"/>
      <c r="AW589" s="76"/>
      <c r="AX589" s="76"/>
      <c r="AY589" s="76"/>
      <c r="AZ589" s="76"/>
      <c r="BA589" s="76"/>
      <c r="BB589" s="76"/>
      <c r="BC589" s="76"/>
      <c r="BD589" s="76"/>
      <c r="BE589" s="76"/>
      <c r="BF589" s="76"/>
      <c r="BG589" s="76"/>
      <c r="BH589" s="76"/>
      <c r="BI589" s="76"/>
      <c r="BJ589" s="76"/>
      <c r="BK589" s="76"/>
      <c r="BL589" s="76"/>
      <c r="BM589" s="76"/>
      <c r="BN589" s="76"/>
      <c r="BO589" s="76"/>
      <c r="BP589" s="76"/>
      <c r="BQ589" s="76"/>
      <c r="BR589" s="76"/>
      <c r="BS589" s="76"/>
      <c r="BU589" s="76"/>
      <c r="BW589" s="76"/>
      <c r="BX589" s="76"/>
      <c r="BY589" s="76"/>
      <c r="BZ589" s="76"/>
      <c r="CA589" s="76"/>
      <c r="CB589" s="76"/>
      <c r="CC589" s="76"/>
      <c r="CD589" s="76"/>
      <c r="CE589" s="76"/>
      <c r="CF589" s="76"/>
      <c r="CG589" s="76"/>
      <c r="CH589" s="76"/>
      <c r="CI589" s="76"/>
      <c r="CJ589" s="76"/>
      <c r="CK589" s="76"/>
      <c r="CL589" s="76"/>
      <c r="CM589" s="76"/>
      <c r="CN589" s="76"/>
      <c r="CO589" s="76"/>
      <c r="CP589" s="76"/>
      <c r="CQ589" s="76"/>
      <c r="CR589" s="76"/>
      <c r="CS589" s="76"/>
      <c r="CT589" s="76"/>
      <c r="CU589" s="76"/>
      <c r="CV589" s="76"/>
      <c r="CW589" s="76"/>
      <c r="CX589" s="76"/>
      <c r="CY589" s="76"/>
      <c r="CZ589" s="76"/>
      <c r="DA589" s="76"/>
      <c r="DB589" s="76"/>
      <c r="DC589" s="76"/>
      <c r="DD589" s="76"/>
      <c r="DE589" s="76"/>
      <c r="DF589" s="76"/>
      <c r="DG589" s="76"/>
      <c r="DH589" s="76"/>
      <c r="DI589" s="76"/>
      <c r="DJ589" s="76"/>
      <c r="DK589" s="76"/>
      <c r="DL589" s="76"/>
      <c r="DM589" s="76"/>
      <c r="DN589" s="76"/>
      <c r="DO589" s="77"/>
      <c r="DP589" s="77"/>
      <c r="DQ589" s="77"/>
      <c r="DR589" s="77"/>
      <c r="DS589" s="77"/>
      <c r="DT589" s="77"/>
      <c r="DU589" s="77"/>
      <c r="DV589" s="77"/>
      <c r="DW589" s="77"/>
      <c r="DX589" s="76"/>
      <c r="DY589" s="137"/>
      <c r="DZ589" s="76"/>
      <c r="EA589" s="137"/>
      <c r="EB589" s="76"/>
      <c r="EC589" s="137"/>
      <c r="ED589" s="76"/>
      <c r="EE589" s="137"/>
      <c r="EF589" s="76"/>
    </row>
    <row r="590" spans="2:136" x14ac:dyDescent="0.2">
      <c r="B590" s="76"/>
      <c r="T590" s="76"/>
      <c r="U590" s="76"/>
      <c r="V590" s="76"/>
      <c r="W590" s="76"/>
      <c r="X590" s="76"/>
      <c r="Y590" s="76"/>
      <c r="Z590" s="76"/>
      <c r="AA590" s="76"/>
      <c r="AB590" s="76"/>
      <c r="AC590" s="76"/>
      <c r="AD590" s="76"/>
      <c r="AE590" s="76"/>
      <c r="AF590" s="76"/>
      <c r="AG590" s="76"/>
      <c r="AH590" s="76"/>
      <c r="AI590" s="76"/>
      <c r="AJ590" s="76"/>
      <c r="AK590" s="76"/>
      <c r="AL590" s="76"/>
      <c r="AM590" s="76"/>
      <c r="AN590" s="76"/>
      <c r="AO590" s="76"/>
      <c r="AP590" s="76"/>
      <c r="AQ590" s="76"/>
      <c r="AR590" s="76"/>
      <c r="AS590" s="76"/>
      <c r="AT590" s="76"/>
      <c r="AU590" s="76"/>
      <c r="AV590" s="76"/>
      <c r="AW590" s="76"/>
      <c r="AX590" s="76"/>
      <c r="AY590" s="76"/>
      <c r="AZ590" s="76"/>
      <c r="BA590" s="76"/>
      <c r="BB590" s="76"/>
      <c r="BC590" s="76"/>
      <c r="BD590" s="76"/>
      <c r="BE590" s="76"/>
      <c r="BF590" s="76"/>
      <c r="BG590" s="76"/>
      <c r="BH590" s="76"/>
      <c r="BI590" s="76"/>
      <c r="BJ590" s="76"/>
      <c r="BK590" s="76"/>
      <c r="BL590" s="76"/>
      <c r="BM590" s="76"/>
      <c r="BN590" s="76"/>
      <c r="BO590" s="76"/>
      <c r="BP590" s="76"/>
      <c r="BQ590" s="76"/>
      <c r="BR590" s="76"/>
      <c r="BS590" s="76"/>
      <c r="BU590" s="76"/>
      <c r="BW590" s="76"/>
      <c r="BX590" s="76"/>
      <c r="BY590" s="76"/>
      <c r="BZ590" s="76"/>
      <c r="CA590" s="76"/>
      <c r="CB590" s="76"/>
      <c r="CC590" s="76"/>
      <c r="CD590" s="76"/>
      <c r="CE590" s="76"/>
      <c r="CF590" s="76"/>
      <c r="CG590" s="76"/>
      <c r="CH590" s="76"/>
      <c r="CI590" s="76"/>
      <c r="CJ590" s="76"/>
      <c r="CK590" s="76"/>
      <c r="CL590" s="76"/>
      <c r="CM590" s="76"/>
      <c r="CN590" s="76"/>
      <c r="CO590" s="76"/>
      <c r="CP590" s="76"/>
      <c r="CQ590" s="76"/>
      <c r="CR590" s="76"/>
      <c r="CS590" s="76"/>
      <c r="CT590" s="76"/>
      <c r="CU590" s="76"/>
      <c r="CV590" s="76"/>
      <c r="CW590" s="76"/>
      <c r="CX590" s="76"/>
      <c r="CY590" s="76"/>
      <c r="CZ590" s="76"/>
      <c r="DA590" s="76"/>
      <c r="DB590" s="76"/>
      <c r="DC590" s="76"/>
      <c r="DD590" s="76"/>
      <c r="DE590" s="76"/>
      <c r="DF590" s="76"/>
      <c r="DG590" s="76"/>
      <c r="DH590" s="76"/>
      <c r="DI590" s="76"/>
      <c r="DJ590" s="76"/>
      <c r="DK590" s="76"/>
      <c r="DL590" s="76"/>
      <c r="DM590" s="76"/>
      <c r="DN590" s="76"/>
      <c r="DO590" s="77"/>
      <c r="DP590" s="77"/>
      <c r="DQ590" s="77"/>
      <c r="DR590" s="77"/>
      <c r="DS590" s="77"/>
      <c r="DT590" s="77"/>
      <c r="DU590" s="77"/>
      <c r="DV590" s="77"/>
      <c r="DW590" s="77"/>
      <c r="DX590" s="76"/>
      <c r="DY590" s="137"/>
      <c r="DZ590" s="76"/>
      <c r="EA590" s="137"/>
      <c r="EB590" s="76"/>
      <c r="EC590" s="137"/>
      <c r="ED590" s="76"/>
      <c r="EE590" s="137"/>
      <c r="EF590" s="76"/>
    </row>
    <row r="591" spans="2:136" x14ac:dyDescent="0.2">
      <c r="B591" s="76"/>
      <c r="T591" s="76"/>
      <c r="U591" s="76"/>
      <c r="V591" s="76"/>
      <c r="W591" s="76"/>
      <c r="X591" s="76"/>
      <c r="Y591" s="76"/>
      <c r="Z591" s="76"/>
      <c r="AA591" s="76"/>
      <c r="AB591" s="76"/>
      <c r="AC591" s="76"/>
      <c r="AD591" s="76"/>
      <c r="AE591" s="76"/>
      <c r="AF591" s="76"/>
      <c r="AG591" s="76"/>
      <c r="AH591" s="76"/>
      <c r="AI591" s="76"/>
      <c r="AJ591" s="76"/>
      <c r="AK591" s="76"/>
      <c r="AL591" s="76"/>
      <c r="AM591" s="76"/>
      <c r="AN591" s="76"/>
      <c r="AO591" s="76"/>
      <c r="AP591" s="76"/>
      <c r="AQ591" s="76"/>
      <c r="AR591" s="76"/>
      <c r="AS591" s="76"/>
      <c r="AT591" s="76"/>
      <c r="AU591" s="76"/>
      <c r="AV591" s="76"/>
      <c r="AW591" s="76"/>
      <c r="AX591" s="76"/>
      <c r="AY591" s="76"/>
      <c r="AZ591" s="76"/>
      <c r="BA591" s="76"/>
      <c r="BB591" s="76"/>
      <c r="BC591" s="76"/>
      <c r="BD591" s="76"/>
      <c r="BE591" s="76"/>
      <c r="BF591" s="76"/>
      <c r="BG591" s="76"/>
      <c r="BH591" s="76"/>
      <c r="BI591" s="76"/>
      <c r="BJ591" s="76"/>
      <c r="BK591" s="76"/>
      <c r="BL591" s="76"/>
      <c r="BM591" s="76"/>
      <c r="BN591" s="76"/>
      <c r="BO591" s="76"/>
      <c r="BP591" s="76"/>
      <c r="BQ591" s="76"/>
      <c r="BR591" s="76"/>
      <c r="BS591" s="76"/>
      <c r="BU591" s="76"/>
      <c r="BW591" s="76"/>
      <c r="BX591" s="76"/>
      <c r="BY591" s="76"/>
      <c r="BZ591" s="76"/>
      <c r="CA591" s="76"/>
      <c r="CB591" s="76"/>
      <c r="CC591" s="76"/>
      <c r="CD591" s="76"/>
      <c r="CE591" s="76"/>
      <c r="CF591" s="76"/>
      <c r="CG591" s="76"/>
      <c r="CH591" s="76"/>
      <c r="CI591" s="76"/>
      <c r="CJ591" s="76"/>
      <c r="CK591" s="76"/>
      <c r="CL591" s="76"/>
      <c r="CM591" s="76"/>
      <c r="CN591" s="76"/>
      <c r="CO591" s="76"/>
      <c r="CP591" s="76"/>
      <c r="CQ591" s="76"/>
      <c r="CR591" s="76"/>
      <c r="CS591" s="76"/>
      <c r="CT591" s="76"/>
      <c r="CU591" s="76"/>
      <c r="CV591" s="76"/>
      <c r="CW591" s="76"/>
      <c r="CX591" s="76"/>
      <c r="CY591" s="76"/>
      <c r="CZ591" s="76"/>
      <c r="DA591" s="76"/>
      <c r="DB591" s="76"/>
      <c r="DC591" s="76"/>
      <c r="DD591" s="76"/>
      <c r="DE591" s="76"/>
      <c r="DF591" s="76"/>
      <c r="DG591" s="76"/>
      <c r="DH591" s="76"/>
      <c r="DI591" s="76"/>
      <c r="DJ591" s="76"/>
      <c r="DK591" s="76"/>
      <c r="DL591" s="76"/>
      <c r="DM591" s="76"/>
      <c r="DN591" s="76"/>
      <c r="DO591" s="77"/>
      <c r="DP591" s="77"/>
      <c r="DQ591" s="77"/>
      <c r="DR591" s="77"/>
      <c r="DS591" s="77"/>
      <c r="DT591" s="77"/>
      <c r="DU591" s="77"/>
      <c r="DV591" s="77"/>
      <c r="DW591" s="77"/>
      <c r="DX591" s="76"/>
      <c r="DY591" s="137"/>
      <c r="DZ591" s="76"/>
      <c r="EA591" s="137"/>
      <c r="EB591" s="76"/>
      <c r="EC591" s="137"/>
      <c r="ED591" s="76"/>
      <c r="EE591" s="137"/>
      <c r="EF591" s="76"/>
    </row>
    <row r="592" spans="2:136" x14ac:dyDescent="0.2">
      <c r="B592" s="76"/>
      <c r="T592" s="76"/>
      <c r="U592" s="76"/>
      <c r="V592" s="76"/>
      <c r="W592" s="76"/>
      <c r="X592" s="76"/>
      <c r="Y592" s="76"/>
      <c r="Z592" s="76"/>
      <c r="AA592" s="76"/>
      <c r="AB592" s="76"/>
      <c r="AC592" s="76"/>
      <c r="AD592" s="76"/>
      <c r="AE592" s="76"/>
      <c r="AF592" s="76"/>
      <c r="AG592" s="76"/>
      <c r="AH592" s="76"/>
      <c r="AI592" s="76"/>
      <c r="AJ592" s="76"/>
      <c r="AK592" s="76"/>
      <c r="AL592" s="76"/>
      <c r="AM592" s="76"/>
      <c r="AN592" s="76"/>
      <c r="AO592" s="76"/>
      <c r="AP592" s="76"/>
      <c r="AQ592" s="76"/>
      <c r="AR592" s="76"/>
      <c r="AS592" s="76"/>
      <c r="AT592" s="76"/>
      <c r="AU592" s="76"/>
      <c r="AV592" s="76"/>
      <c r="AW592" s="76"/>
      <c r="AX592" s="76"/>
      <c r="AY592" s="76"/>
      <c r="AZ592" s="76"/>
      <c r="BA592" s="76"/>
      <c r="BB592" s="76"/>
      <c r="BC592" s="76"/>
      <c r="BD592" s="76"/>
      <c r="BE592" s="76"/>
      <c r="BF592" s="76"/>
      <c r="BG592" s="76"/>
      <c r="BH592" s="76"/>
      <c r="BI592" s="76"/>
      <c r="BJ592" s="76"/>
      <c r="BK592" s="76"/>
      <c r="BL592" s="76"/>
      <c r="BM592" s="76"/>
      <c r="BN592" s="76"/>
      <c r="BO592" s="76"/>
      <c r="BP592" s="76"/>
      <c r="BQ592" s="76"/>
      <c r="BR592" s="76"/>
      <c r="BS592" s="76"/>
      <c r="BU592" s="76"/>
      <c r="BW592" s="76"/>
      <c r="BX592" s="76"/>
      <c r="BY592" s="76"/>
      <c r="BZ592" s="76"/>
      <c r="CA592" s="76"/>
      <c r="CB592" s="76"/>
      <c r="CC592" s="76"/>
      <c r="CD592" s="76"/>
      <c r="CE592" s="76"/>
      <c r="CF592" s="76"/>
      <c r="CG592" s="76"/>
      <c r="CH592" s="76"/>
      <c r="CI592" s="76"/>
      <c r="CJ592" s="76"/>
      <c r="CK592" s="76"/>
      <c r="CL592" s="76"/>
      <c r="CM592" s="76"/>
      <c r="CN592" s="76"/>
      <c r="CO592" s="76"/>
      <c r="CP592" s="76"/>
      <c r="CQ592" s="76"/>
      <c r="CR592" s="76"/>
      <c r="CS592" s="76"/>
      <c r="CT592" s="76"/>
      <c r="CU592" s="76"/>
      <c r="CV592" s="76"/>
      <c r="CW592" s="76"/>
      <c r="CX592" s="76"/>
      <c r="CY592" s="76"/>
      <c r="CZ592" s="76"/>
      <c r="DA592" s="76"/>
      <c r="DB592" s="76"/>
      <c r="DC592" s="76"/>
      <c r="DD592" s="76"/>
      <c r="DE592" s="76"/>
      <c r="DF592" s="76"/>
      <c r="DG592" s="76"/>
      <c r="DH592" s="76"/>
      <c r="DI592" s="76"/>
      <c r="DJ592" s="76"/>
      <c r="DK592" s="76"/>
      <c r="DL592" s="76"/>
      <c r="DM592" s="76"/>
      <c r="DN592" s="76"/>
      <c r="DO592" s="77"/>
      <c r="DP592" s="77"/>
      <c r="DQ592" s="77"/>
      <c r="DR592" s="77"/>
      <c r="DS592" s="77"/>
      <c r="DT592" s="77"/>
      <c r="DU592" s="77"/>
      <c r="DV592" s="77"/>
      <c r="DW592" s="77"/>
      <c r="DX592" s="76"/>
      <c r="DY592" s="137"/>
      <c r="DZ592" s="76"/>
      <c r="EA592" s="137"/>
      <c r="EB592" s="76"/>
      <c r="EC592" s="137"/>
      <c r="ED592" s="76"/>
      <c r="EE592" s="137"/>
      <c r="EF592" s="76"/>
    </row>
    <row r="593" spans="2:136" x14ac:dyDescent="0.2">
      <c r="B593" s="76"/>
      <c r="T593" s="76"/>
      <c r="U593" s="76"/>
      <c r="V593" s="76"/>
      <c r="W593" s="76"/>
      <c r="X593" s="76"/>
      <c r="Y593" s="76"/>
      <c r="Z593" s="76"/>
      <c r="AA593" s="76"/>
      <c r="AB593" s="76"/>
      <c r="AC593" s="76"/>
      <c r="AD593" s="76"/>
      <c r="AE593" s="76"/>
      <c r="AF593" s="76"/>
      <c r="AG593" s="76"/>
      <c r="AH593" s="76"/>
      <c r="AI593" s="76"/>
      <c r="AJ593" s="76"/>
      <c r="AK593" s="76"/>
      <c r="AL593" s="76"/>
      <c r="AM593" s="76"/>
      <c r="AN593" s="76"/>
      <c r="AO593" s="76"/>
      <c r="AP593" s="76"/>
      <c r="AQ593" s="76"/>
      <c r="AR593" s="76"/>
      <c r="AS593" s="76"/>
      <c r="AT593" s="76"/>
      <c r="AU593" s="76"/>
      <c r="AV593" s="76"/>
      <c r="AW593" s="76"/>
      <c r="AX593" s="76"/>
      <c r="AY593" s="76"/>
      <c r="AZ593" s="76"/>
      <c r="BA593" s="76"/>
      <c r="BB593" s="76"/>
      <c r="BC593" s="76"/>
      <c r="BD593" s="76"/>
      <c r="BE593" s="76"/>
      <c r="BF593" s="76"/>
      <c r="BG593" s="76"/>
      <c r="BH593" s="76"/>
      <c r="BI593" s="76"/>
      <c r="BJ593" s="76"/>
      <c r="BK593" s="76"/>
      <c r="BL593" s="76"/>
      <c r="BM593" s="76"/>
      <c r="BN593" s="76"/>
      <c r="BO593" s="76"/>
      <c r="BP593" s="76"/>
      <c r="BQ593" s="76"/>
      <c r="BR593" s="76"/>
      <c r="BS593" s="76"/>
      <c r="BU593" s="76"/>
      <c r="BW593" s="76"/>
      <c r="BX593" s="76"/>
      <c r="BY593" s="76"/>
      <c r="BZ593" s="76"/>
      <c r="CA593" s="76"/>
      <c r="CB593" s="76"/>
      <c r="CC593" s="76"/>
      <c r="CD593" s="76"/>
      <c r="CE593" s="76"/>
      <c r="CF593" s="76"/>
      <c r="CG593" s="76"/>
      <c r="CH593" s="76"/>
      <c r="CI593" s="76"/>
      <c r="CJ593" s="76"/>
      <c r="CK593" s="76"/>
      <c r="CL593" s="76"/>
      <c r="CM593" s="76"/>
      <c r="CN593" s="76"/>
      <c r="CO593" s="76"/>
      <c r="CP593" s="76"/>
      <c r="CQ593" s="76"/>
      <c r="CR593" s="76"/>
      <c r="CS593" s="76"/>
      <c r="CT593" s="76"/>
      <c r="CU593" s="76"/>
      <c r="CV593" s="76"/>
      <c r="CW593" s="76"/>
      <c r="CX593" s="76"/>
      <c r="CY593" s="76"/>
      <c r="CZ593" s="76"/>
      <c r="DA593" s="76"/>
      <c r="DB593" s="76"/>
      <c r="DC593" s="76"/>
      <c r="DD593" s="76"/>
      <c r="DE593" s="76"/>
      <c r="DF593" s="76"/>
      <c r="DG593" s="76"/>
      <c r="DH593" s="76"/>
      <c r="DI593" s="76"/>
      <c r="DJ593" s="76"/>
      <c r="DK593" s="76"/>
      <c r="DL593" s="76"/>
      <c r="DM593" s="76"/>
      <c r="DN593" s="76"/>
      <c r="DO593" s="77"/>
      <c r="DP593" s="77"/>
      <c r="DQ593" s="77"/>
      <c r="DR593" s="77"/>
      <c r="DS593" s="77"/>
      <c r="DT593" s="77"/>
      <c r="DU593" s="77"/>
      <c r="DV593" s="77"/>
      <c r="DW593" s="77"/>
      <c r="DX593" s="76"/>
      <c r="DY593" s="137"/>
      <c r="DZ593" s="76"/>
      <c r="EA593" s="137"/>
      <c r="EB593" s="76"/>
      <c r="EC593" s="137"/>
      <c r="ED593" s="76"/>
      <c r="EE593" s="137"/>
      <c r="EF593" s="76"/>
    </row>
    <row r="594" spans="2:136" x14ac:dyDescent="0.2">
      <c r="B594" s="76"/>
      <c r="T594" s="76"/>
      <c r="U594" s="76"/>
      <c r="V594" s="76"/>
      <c r="W594" s="76"/>
      <c r="X594" s="76"/>
      <c r="Y594" s="76"/>
      <c r="Z594" s="76"/>
      <c r="AA594" s="76"/>
      <c r="AB594" s="76"/>
      <c r="AC594" s="76"/>
      <c r="AD594" s="76"/>
      <c r="AE594" s="76"/>
      <c r="AF594" s="76"/>
      <c r="AG594" s="76"/>
      <c r="AH594" s="76"/>
      <c r="AI594" s="76"/>
      <c r="AJ594" s="76"/>
      <c r="AK594" s="76"/>
      <c r="AL594" s="76"/>
      <c r="AM594" s="76"/>
      <c r="AN594" s="76"/>
      <c r="AO594" s="76"/>
      <c r="AP594" s="76"/>
      <c r="AQ594" s="76"/>
      <c r="AR594" s="76"/>
      <c r="AS594" s="76"/>
      <c r="AT594" s="76"/>
      <c r="AU594" s="76"/>
      <c r="AV594" s="76"/>
      <c r="AW594" s="76"/>
      <c r="AX594" s="76"/>
      <c r="AY594" s="76"/>
      <c r="AZ594" s="76"/>
      <c r="BA594" s="76"/>
      <c r="BB594" s="76"/>
      <c r="BC594" s="76"/>
      <c r="BD594" s="76"/>
      <c r="BE594" s="76"/>
      <c r="BF594" s="76"/>
      <c r="BG594" s="76"/>
      <c r="BH594" s="76"/>
      <c r="BI594" s="76"/>
      <c r="BJ594" s="76"/>
      <c r="BK594" s="76"/>
      <c r="BL594" s="76"/>
      <c r="BM594" s="76"/>
      <c r="BN594" s="76"/>
      <c r="BO594" s="76"/>
      <c r="BP594" s="76"/>
      <c r="BQ594" s="76"/>
      <c r="BR594" s="76"/>
      <c r="BS594" s="76"/>
      <c r="BU594" s="76"/>
      <c r="BW594" s="76"/>
      <c r="BX594" s="76"/>
      <c r="BY594" s="76"/>
      <c r="BZ594" s="76"/>
      <c r="CA594" s="76"/>
      <c r="CB594" s="76"/>
      <c r="CC594" s="76"/>
      <c r="CD594" s="76"/>
      <c r="CE594" s="76"/>
      <c r="CF594" s="76"/>
      <c r="CG594" s="76"/>
      <c r="CH594" s="76"/>
      <c r="CI594" s="76"/>
      <c r="CJ594" s="76"/>
      <c r="CK594" s="76"/>
      <c r="CL594" s="76"/>
      <c r="CM594" s="76"/>
      <c r="CN594" s="76"/>
      <c r="CO594" s="76"/>
      <c r="CP594" s="76"/>
      <c r="CQ594" s="76"/>
      <c r="CR594" s="76"/>
      <c r="CS594" s="76"/>
      <c r="CT594" s="76"/>
      <c r="CU594" s="76"/>
      <c r="CV594" s="76"/>
      <c r="CW594" s="76"/>
      <c r="CX594" s="76"/>
      <c r="CY594" s="76"/>
      <c r="CZ594" s="76"/>
      <c r="DA594" s="76"/>
      <c r="DB594" s="76"/>
      <c r="DC594" s="76"/>
      <c r="DD594" s="76"/>
      <c r="DE594" s="76"/>
      <c r="DF594" s="76"/>
      <c r="DG594" s="76"/>
      <c r="DH594" s="76"/>
      <c r="DI594" s="76"/>
      <c r="DJ594" s="76"/>
      <c r="DK594" s="76"/>
      <c r="DL594" s="76"/>
      <c r="DM594" s="76"/>
      <c r="DN594" s="76"/>
      <c r="DO594" s="77"/>
      <c r="DP594" s="77"/>
      <c r="DQ594" s="77"/>
      <c r="DR594" s="77"/>
      <c r="DS594" s="77"/>
      <c r="DT594" s="77"/>
      <c r="DU594" s="77"/>
      <c r="DV594" s="77"/>
      <c r="DW594" s="77"/>
      <c r="DX594" s="76"/>
      <c r="DY594" s="137"/>
      <c r="DZ594" s="76"/>
      <c r="EA594" s="137"/>
      <c r="EB594" s="76"/>
      <c r="EC594" s="137"/>
      <c r="ED594" s="76"/>
      <c r="EE594" s="137"/>
      <c r="EF594" s="76"/>
    </row>
    <row r="595" spans="2:136" x14ac:dyDescent="0.2">
      <c r="B595" s="76"/>
      <c r="T595" s="76"/>
      <c r="U595" s="76"/>
      <c r="V595" s="76"/>
      <c r="W595" s="76"/>
      <c r="X595" s="76"/>
      <c r="Y595" s="76"/>
      <c r="Z595" s="76"/>
      <c r="AA595" s="76"/>
      <c r="AB595" s="76"/>
      <c r="AC595" s="76"/>
      <c r="AD595" s="76"/>
      <c r="AE595" s="76"/>
      <c r="AF595" s="76"/>
      <c r="AG595" s="76"/>
      <c r="AH595" s="76"/>
      <c r="AI595" s="76"/>
      <c r="AJ595" s="76"/>
      <c r="AK595" s="76"/>
      <c r="AL595" s="76"/>
      <c r="AM595" s="76"/>
      <c r="AN595" s="76"/>
      <c r="AO595" s="76"/>
      <c r="AP595" s="76"/>
      <c r="AQ595" s="76"/>
      <c r="AR595" s="76"/>
      <c r="AS595" s="76"/>
      <c r="AT595" s="76"/>
      <c r="AU595" s="76"/>
      <c r="AV595" s="76"/>
      <c r="AW595" s="76"/>
      <c r="AX595" s="76"/>
      <c r="AY595" s="76"/>
      <c r="AZ595" s="76"/>
      <c r="BA595" s="76"/>
      <c r="BB595" s="76"/>
      <c r="BC595" s="76"/>
      <c r="BD595" s="76"/>
      <c r="BE595" s="76"/>
      <c r="BF595" s="76"/>
      <c r="BG595" s="76"/>
      <c r="BH595" s="76"/>
      <c r="BI595" s="76"/>
      <c r="BJ595" s="76"/>
      <c r="BK595" s="76"/>
      <c r="BL595" s="76"/>
      <c r="BM595" s="76"/>
      <c r="BN595" s="76"/>
      <c r="BO595" s="76"/>
      <c r="BP595" s="76"/>
      <c r="BQ595" s="76"/>
      <c r="BR595" s="76"/>
      <c r="BS595" s="76"/>
      <c r="BU595" s="76"/>
      <c r="BW595" s="76"/>
      <c r="BX595" s="76"/>
      <c r="BY595" s="76"/>
      <c r="BZ595" s="76"/>
      <c r="CA595" s="76"/>
      <c r="CB595" s="76"/>
      <c r="CC595" s="76"/>
      <c r="CD595" s="76"/>
      <c r="CE595" s="76"/>
      <c r="CF595" s="76"/>
      <c r="CG595" s="76"/>
      <c r="CH595" s="76"/>
      <c r="CI595" s="76"/>
      <c r="CJ595" s="76"/>
      <c r="CK595" s="76"/>
      <c r="CL595" s="76"/>
      <c r="CM595" s="76"/>
      <c r="CN595" s="76"/>
      <c r="CO595" s="76"/>
      <c r="CP595" s="76"/>
      <c r="CQ595" s="76"/>
      <c r="CR595" s="76"/>
      <c r="CS595" s="76"/>
      <c r="CT595" s="76"/>
      <c r="CU595" s="76"/>
      <c r="CV595" s="76"/>
      <c r="CW595" s="76"/>
      <c r="CX595" s="76"/>
      <c r="CY595" s="76"/>
      <c r="CZ595" s="76"/>
      <c r="DA595" s="76"/>
      <c r="DB595" s="76"/>
      <c r="DC595" s="76"/>
      <c r="DD595" s="76"/>
      <c r="DE595" s="76"/>
      <c r="DF595" s="76"/>
      <c r="DG595" s="76"/>
      <c r="DH595" s="76"/>
      <c r="DI595" s="76"/>
      <c r="DJ595" s="76"/>
      <c r="DK595" s="76"/>
      <c r="DL595" s="76"/>
      <c r="DM595" s="76"/>
      <c r="DN595" s="76"/>
      <c r="DO595" s="77"/>
      <c r="DP595" s="77"/>
      <c r="DQ595" s="77"/>
      <c r="DR595" s="77"/>
      <c r="DS595" s="77"/>
      <c r="DT595" s="77"/>
      <c r="DU595" s="77"/>
      <c r="DV595" s="77"/>
      <c r="DW595" s="77"/>
      <c r="DX595" s="76"/>
      <c r="DY595" s="137"/>
      <c r="DZ595" s="76"/>
      <c r="EA595" s="137"/>
      <c r="EB595" s="76"/>
      <c r="EC595" s="137"/>
      <c r="ED595" s="76"/>
      <c r="EE595" s="137"/>
      <c r="EF595" s="76"/>
    </row>
    <row r="596" spans="2:136" x14ac:dyDescent="0.2">
      <c r="B596" s="76"/>
      <c r="T596" s="76"/>
      <c r="U596" s="76"/>
      <c r="V596" s="76"/>
      <c r="W596" s="76"/>
      <c r="X596" s="76"/>
      <c r="Y596" s="76"/>
      <c r="Z596" s="76"/>
      <c r="AA596" s="76"/>
      <c r="AB596" s="76"/>
      <c r="AC596" s="76"/>
      <c r="AD596" s="76"/>
      <c r="AE596" s="76"/>
      <c r="AF596" s="76"/>
      <c r="AG596" s="76"/>
      <c r="AH596" s="76"/>
      <c r="AI596" s="76"/>
      <c r="AJ596" s="76"/>
      <c r="AK596" s="76"/>
      <c r="AL596" s="76"/>
      <c r="AM596" s="76"/>
      <c r="AN596" s="76"/>
      <c r="AO596" s="76"/>
      <c r="AP596" s="76"/>
      <c r="AQ596" s="76"/>
      <c r="AR596" s="76"/>
      <c r="AS596" s="76"/>
      <c r="AT596" s="76"/>
      <c r="AU596" s="76"/>
      <c r="AV596" s="76"/>
      <c r="AW596" s="76"/>
      <c r="AX596" s="76"/>
      <c r="AY596" s="76"/>
      <c r="AZ596" s="76"/>
      <c r="BA596" s="76"/>
      <c r="BB596" s="76"/>
      <c r="BC596" s="76"/>
      <c r="BD596" s="76"/>
      <c r="BE596" s="76"/>
      <c r="BF596" s="76"/>
      <c r="BG596" s="76"/>
      <c r="BH596" s="76"/>
      <c r="BI596" s="76"/>
      <c r="BJ596" s="76"/>
      <c r="BK596" s="76"/>
      <c r="BL596" s="76"/>
      <c r="BM596" s="76"/>
      <c r="BN596" s="76"/>
      <c r="BO596" s="76"/>
      <c r="BP596" s="76"/>
      <c r="BQ596" s="76"/>
      <c r="BR596" s="76"/>
      <c r="BS596" s="76"/>
      <c r="BU596" s="76"/>
      <c r="BW596" s="76"/>
      <c r="BX596" s="76"/>
      <c r="BY596" s="76"/>
      <c r="BZ596" s="76"/>
      <c r="CA596" s="76"/>
      <c r="CB596" s="76"/>
      <c r="CC596" s="76"/>
      <c r="CD596" s="76"/>
      <c r="CE596" s="76"/>
      <c r="CF596" s="76"/>
      <c r="CG596" s="76"/>
      <c r="CH596" s="76"/>
      <c r="CI596" s="76"/>
      <c r="CJ596" s="76"/>
      <c r="CK596" s="76"/>
      <c r="CL596" s="76"/>
      <c r="CM596" s="76"/>
      <c r="CN596" s="76"/>
      <c r="CO596" s="76"/>
      <c r="CP596" s="76"/>
      <c r="CQ596" s="76"/>
      <c r="CR596" s="76"/>
      <c r="CS596" s="76"/>
      <c r="CT596" s="76"/>
      <c r="CU596" s="76"/>
      <c r="CV596" s="76"/>
      <c r="CW596" s="76"/>
      <c r="CX596" s="76"/>
      <c r="CY596" s="76"/>
      <c r="CZ596" s="76"/>
      <c r="DA596" s="76"/>
      <c r="DB596" s="76"/>
      <c r="DC596" s="76"/>
      <c r="DD596" s="76"/>
      <c r="DE596" s="76"/>
      <c r="DF596" s="76"/>
      <c r="DG596" s="76"/>
      <c r="DH596" s="76"/>
      <c r="DI596" s="76"/>
      <c r="DJ596" s="76"/>
      <c r="DK596" s="76"/>
      <c r="DL596" s="76"/>
      <c r="DM596" s="76"/>
      <c r="DN596" s="76"/>
      <c r="DO596" s="77"/>
      <c r="DP596" s="77"/>
      <c r="DQ596" s="77"/>
      <c r="DR596" s="77"/>
      <c r="DS596" s="77"/>
      <c r="DT596" s="77"/>
      <c r="DU596" s="77"/>
      <c r="DV596" s="77"/>
      <c r="DW596" s="77"/>
      <c r="DX596" s="76"/>
      <c r="DY596" s="137"/>
      <c r="DZ596" s="76"/>
      <c r="EA596" s="137"/>
      <c r="EB596" s="76"/>
      <c r="EC596" s="137"/>
      <c r="ED596" s="76"/>
      <c r="EE596" s="137"/>
      <c r="EF596" s="76"/>
    </row>
    <row r="597" spans="2:136" x14ac:dyDescent="0.2">
      <c r="B597" s="76"/>
      <c r="T597" s="76"/>
      <c r="U597" s="76"/>
      <c r="V597" s="76"/>
      <c r="W597" s="76"/>
      <c r="X597" s="76"/>
      <c r="Y597" s="76"/>
      <c r="Z597" s="76"/>
      <c r="AA597" s="76"/>
      <c r="AB597" s="76"/>
      <c r="AC597" s="76"/>
      <c r="AD597" s="76"/>
      <c r="AE597" s="76"/>
      <c r="AF597" s="76"/>
      <c r="AG597" s="76"/>
      <c r="AH597" s="76"/>
      <c r="AI597" s="76"/>
      <c r="AJ597" s="76"/>
      <c r="AK597" s="76"/>
      <c r="AL597" s="76"/>
      <c r="AM597" s="76"/>
      <c r="AN597" s="76"/>
      <c r="AO597" s="76"/>
      <c r="AP597" s="76"/>
      <c r="AQ597" s="76"/>
      <c r="AR597" s="76"/>
      <c r="AS597" s="76"/>
      <c r="AT597" s="76"/>
      <c r="AU597" s="76"/>
      <c r="AV597" s="76"/>
      <c r="AW597" s="76"/>
      <c r="AX597" s="76"/>
      <c r="AY597" s="76"/>
      <c r="AZ597" s="76"/>
      <c r="BA597" s="76"/>
      <c r="BB597" s="76"/>
      <c r="BC597" s="76"/>
      <c r="BD597" s="76"/>
      <c r="BE597" s="76"/>
      <c r="BF597" s="76"/>
      <c r="BG597" s="76"/>
      <c r="BH597" s="76"/>
      <c r="BI597" s="76"/>
      <c r="BJ597" s="76"/>
      <c r="BK597" s="76"/>
      <c r="BL597" s="76"/>
      <c r="BM597" s="76"/>
      <c r="BN597" s="76"/>
      <c r="BO597" s="76"/>
      <c r="BP597" s="76"/>
      <c r="BQ597" s="76"/>
      <c r="BR597" s="76"/>
      <c r="BS597" s="76"/>
      <c r="BU597" s="76"/>
      <c r="BW597" s="76"/>
      <c r="BX597" s="76"/>
      <c r="BY597" s="76"/>
      <c r="BZ597" s="76"/>
      <c r="CA597" s="76"/>
      <c r="CB597" s="76"/>
      <c r="CC597" s="76"/>
      <c r="CD597" s="76"/>
      <c r="CE597" s="76"/>
      <c r="CF597" s="76"/>
      <c r="CG597" s="76"/>
      <c r="CH597" s="76"/>
      <c r="CI597" s="76"/>
      <c r="CJ597" s="76"/>
      <c r="CK597" s="76"/>
      <c r="CL597" s="76"/>
      <c r="CM597" s="76"/>
      <c r="CN597" s="76"/>
      <c r="CO597" s="76"/>
      <c r="CP597" s="76"/>
      <c r="CQ597" s="76"/>
      <c r="CR597" s="76"/>
      <c r="CS597" s="76"/>
      <c r="CT597" s="76"/>
      <c r="CU597" s="76"/>
      <c r="CV597" s="76"/>
      <c r="CW597" s="76"/>
      <c r="CX597" s="76"/>
      <c r="CY597" s="76"/>
      <c r="CZ597" s="76"/>
      <c r="DA597" s="76"/>
      <c r="DB597" s="76"/>
      <c r="DC597" s="76"/>
      <c r="DD597" s="76"/>
      <c r="DE597" s="76"/>
      <c r="DF597" s="76"/>
      <c r="DG597" s="76"/>
      <c r="DH597" s="76"/>
      <c r="DI597" s="76"/>
      <c r="DJ597" s="76"/>
      <c r="DK597" s="76"/>
      <c r="DL597" s="76"/>
      <c r="DM597" s="76"/>
      <c r="DN597" s="76"/>
      <c r="DO597" s="77"/>
      <c r="DP597" s="77"/>
      <c r="DQ597" s="77"/>
      <c r="DR597" s="77"/>
      <c r="DS597" s="77"/>
      <c r="DT597" s="77"/>
      <c r="DU597" s="77"/>
      <c r="DV597" s="77"/>
      <c r="DW597" s="77"/>
      <c r="DX597" s="76"/>
      <c r="DY597" s="137"/>
      <c r="DZ597" s="76"/>
      <c r="EA597" s="137"/>
      <c r="EB597" s="76"/>
      <c r="EC597" s="137"/>
      <c r="ED597" s="76"/>
      <c r="EE597" s="137"/>
      <c r="EF597" s="76"/>
    </row>
    <row r="598" spans="2:136" x14ac:dyDescent="0.2">
      <c r="B598" s="76"/>
      <c r="T598" s="76"/>
      <c r="U598" s="76"/>
      <c r="V598" s="76"/>
      <c r="W598" s="76"/>
      <c r="X598" s="76"/>
      <c r="Y598" s="76"/>
      <c r="Z598" s="76"/>
      <c r="AA598" s="76"/>
      <c r="AB598" s="76"/>
      <c r="AC598" s="76"/>
      <c r="AD598" s="76"/>
      <c r="AE598" s="76"/>
      <c r="AF598" s="76"/>
      <c r="AG598" s="76"/>
      <c r="AH598" s="76"/>
      <c r="AI598" s="76"/>
      <c r="AJ598" s="76"/>
      <c r="AK598" s="76"/>
      <c r="AL598" s="76"/>
      <c r="AM598" s="76"/>
      <c r="AN598" s="76"/>
      <c r="AO598" s="76"/>
      <c r="AP598" s="76"/>
      <c r="AQ598" s="76"/>
      <c r="AR598" s="76"/>
      <c r="AS598" s="76"/>
      <c r="AT598" s="76"/>
      <c r="AU598" s="76"/>
      <c r="AV598" s="76"/>
      <c r="AW598" s="76"/>
      <c r="AX598" s="76"/>
      <c r="AY598" s="76"/>
      <c r="AZ598" s="76"/>
      <c r="BA598" s="76"/>
      <c r="BB598" s="76"/>
      <c r="BC598" s="76"/>
      <c r="BD598" s="76"/>
      <c r="BE598" s="76"/>
      <c r="BF598" s="76"/>
      <c r="BG598" s="76"/>
      <c r="BH598" s="76"/>
      <c r="BI598" s="76"/>
      <c r="BJ598" s="76"/>
      <c r="BK598" s="76"/>
      <c r="BL598" s="76"/>
      <c r="BM598" s="76"/>
      <c r="BN598" s="76"/>
      <c r="BO598" s="76"/>
      <c r="BP598" s="76"/>
      <c r="BQ598" s="76"/>
      <c r="BR598" s="76"/>
      <c r="BS598" s="76"/>
      <c r="BU598" s="76"/>
      <c r="BW598" s="76"/>
      <c r="BX598" s="76"/>
      <c r="BY598" s="76"/>
      <c r="BZ598" s="76"/>
      <c r="CA598" s="76"/>
      <c r="CB598" s="76"/>
      <c r="CC598" s="76"/>
      <c r="CD598" s="76"/>
      <c r="CE598" s="76"/>
      <c r="CF598" s="76"/>
      <c r="CG598" s="76"/>
      <c r="CH598" s="76"/>
      <c r="CI598" s="76"/>
      <c r="CJ598" s="76"/>
      <c r="CK598" s="76"/>
      <c r="CL598" s="76"/>
      <c r="CM598" s="76"/>
      <c r="CN598" s="76"/>
      <c r="CO598" s="76"/>
      <c r="CP598" s="76"/>
      <c r="CQ598" s="76"/>
      <c r="CR598" s="76"/>
      <c r="CS598" s="76"/>
      <c r="CT598" s="76"/>
      <c r="CU598" s="76"/>
      <c r="CV598" s="76"/>
      <c r="CW598" s="76"/>
      <c r="CX598" s="76"/>
      <c r="CY598" s="76"/>
      <c r="CZ598" s="76"/>
      <c r="DA598" s="76"/>
      <c r="DB598" s="76"/>
      <c r="DC598" s="76"/>
      <c r="DD598" s="76"/>
      <c r="DE598" s="76"/>
      <c r="DF598" s="76"/>
      <c r="DG598" s="76"/>
      <c r="DH598" s="76"/>
      <c r="DI598" s="76"/>
      <c r="DJ598" s="76"/>
      <c r="DK598" s="76"/>
      <c r="DL598" s="76"/>
      <c r="DM598" s="76"/>
      <c r="DN598" s="76"/>
      <c r="DO598" s="77"/>
      <c r="DP598" s="77"/>
      <c r="DQ598" s="77"/>
      <c r="DR598" s="77"/>
      <c r="DS598" s="77"/>
      <c r="DT598" s="77"/>
      <c r="DU598" s="77"/>
      <c r="DV598" s="77"/>
      <c r="DW598" s="77"/>
      <c r="DX598" s="76"/>
      <c r="DY598" s="137"/>
      <c r="DZ598" s="76"/>
      <c r="EA598" s="137"/>
      <c r="EB598" s="76"/>
      <c r="EC598" s="137"/>
      <c r="ED598" s="76"/>
      <c r="EE598" s="137"/>
      <c r="EF598" s="76"/>
    </row>
    <row r="599" spans="2:136" x14ac:dyDescent="0.2">
      <c r="T599" s="76"/>
      <c r="U599" s="76"/>
      <c r="V599" s="76"/>
      <c r="W599" s="76"/>
      <c r="X599" s="76"/>
      <c r="Y599" s="76"/>
      <c r="Z599" s="76"/>
      <c r="AA599" s="76"/>
      <c r="AB599" s="76"/>
      <c r="AC599" s="76"/>
      <c r="AD599" s="76"/>
      <c r="AE599" s="76"/>
      <c r="AF599" s="76"/>
      <c r="AG599" s="76"/>
      <c r="AH599" s="76"/>
      <c r="AI599" s="76"/>
      <c r="AJ599" s="76"/>
      <c r="AK599" s="76"/>
      <c r="AL599" s="76"/>
      <c r="AM599" s="76"/>
      <c r="AN599" s="76"/>
      <c r="AO599" s="76"/>
      <c r="AP599" s="76"/>
      <c r="AQ599" s="76"/>
      <c r="AR599" s="76"/>
      <c r="AS599" s="76"/>
      <c r="AT599" s="76"/>
      <c r="AU599" s="76"/>
      <c r="AV599" s="76"/>
      <c r="AW599" s="76"/>
      <c r="AX599" s="76"/>
      <c r="AY599" s="76"/>
      <c r="AZ599" s="76"/>
      <c r="BA599" s="76"/>
      <c r="BB599" s="76"/>
      <c r="BC599" s="76"/>
      <c r="BD599" s="76"/>
      <c r="BE599" s="76"/>
      <c r="BF599" s="76"/>
      <c r="BG599" s="76"/>
      <c r="BH599" s="76"/>
      <c r="BI599" s="76"/>
      <c r="BJ599" s="76"/>
      <c r="BK599" s="76"/>
      <c r="BL599" s="76"/>
      <c r="BM599" s="76"/>
      <c r="BN599" s="76"/>
      <c r="BO599" s="76"/>
      <c r="BP599" s="76"/>
      <c r="BQ599" s="76"/>
      <c r="BR599" s="76"/>
      <c r="BS599" s="76"/>
      <c r="BU599" s="76"/>
      <c r="BW599" s="76"/>
      <c r="BX599" s="76"/>
      <c r="BY599" s="76"/>
      <c r="BZ599" s="76"/>
      <c r="CA599" s="76"/>
      <c r="CB599" s="76"/>
      <c r="CC599" s="76"/>
      <c r="CD599" s="76"/>
      <c r="CE599" s="76"/>
      <c r="CF599" s="76"/>
      <c r="CG599" s="76"/>
      <c r="CH599" s="76"/>
      <c r="CI599" s="76"/>
      <c r="CJ599" s="76"/>
      <c r="CK599" s="76"/>
      <c r="CL599" s="76"/>
      <c r="CM599" s="76"/>
      <c r="CN599" s="76"/>
      <c r="CO599" s="76"/>
      <c r="CP599" s="76"/>
      <c r="CQ599" s="76"/>
      <c r="CR599" s="76"/>
      <c r="CS599" s="76"/>
      <c r="CT599" s="76"/>
      <c r="CU599" s="76"/>
      <c r="CV599" s="76"/>
      <c r="CW599" s="76"/>
      <c r="CX599" s="76"/>
      <c r="CY599" s="76"/>
      <c r="CZ599" s="76"/>
      <c r="DA599" s="76"/>
      <c r="DB599" s="76"/>
      <c r="DC599" s="76"/>
      <c r="DD599" s="76"/>
      <c r="DE599" s="76"/>
      <c r="DF599" s="76"/>
      <c r="DG599" s="76"/>
      <c r="DH599" s="76"/>
      <c r="DI599" s="76"/>
      <c r="DJ599" s="76"/>
      <c r="DK599" s="76"/>
      <c r="DL599" s="76"/>
      <c r="DM599" s="76"/>
      <c r="DN599" s="76"/>
      <c r="DO599" s="77"/>
      <c r="DP599" s="77"/>
      <c r="DQ599" s="77"/>
      <c r="DR599" s="77"/>
      <c r="DS599" s="77"/>
      <c r="DT599" s="77"/>
      <c r="DU599" s="77"/>
      <c r="DV599" s="77"/>
      <c r="DW599" s="77"/>
      <c r="DX599" s="76"/>
      <c r="DY599" s="137"/>
      <c r="DZ599" s="76"/>
      <c r="EA599" s="137"/>
      <c r="EB599" s="76"/>
      <c r="EC599" s="137"/>
      <c r="ED599" s="76"/>
      <c r="EE599" s="137"/>
      <c r="EF599" s="76"/>
    </row>
    <row r="600" spans="2:136" x14ac:dyDescent="0.2">
      <c r="T600" s="76"/>
      <c r="U600" s="76"/>
      <c r="V600" s="76"/>
      <c r="W600" s="76"/>
      <c r="X600" s="76"/>
      <c r="Y600" s="76"/>
      <c r="Z600" s="76"/>
      <c r="AA600" s="76"/>
      <c r="AB600" s="76"/>
      <c r="AC600" s="76"/>
      <c r="AD600" s="76"/>
      <c r="AE600" s="76"/>
      <c r="AF600" s="76"/>
      <c r="AG600" s="76"/>
      <c r="AH600" s="76"/>
      <c r="AI600" s="76"/>
      <c r="AJ600" s="76"/>
      <c r="AK600" s="76"/>
      <c r="AL600" s="76"/>
      <c r="AM600" s="76"/>
      <c r="AN600" s="76"/>
      <c r="AO600" s="76"/>
      <c r="AP600" s="76"/>
      <c r="AQ600" s="76"/>
      <c r="AR600" s="76"/>
      <c r="AS600" s="76"/>
      <c r="AT600" s="76"/>
      <c r="AU600" s="76"/>
      <c r="AV600" s="76"/>
      <c r="AW600" s="76"/>
      <c r="AX600" s="76"/>
      <c r="AY600" s="76"/>
      <c r="AZ600" s="76"/>
      <c r="BA600" s="76"/>
      <c r="BB600" s="76"/>
      <c r="BC600" s="76"/>
      <c r="BD600" s="76"/>
      <c r="BE600" s="76"/>
      <c r="BF600" s="76"/>
      <c r="BG600" s="76"/>
      <c r="BH600" s="76"/>
      <c r="BI600" s="76"/>
      <c r="BJ600" s="76"/>
      <c r="BK600" s="76"/>
      <c r="BL600" s="76"/>
      <c r="BM600" s="76"/>
      <c r="BN600" s="76"/>
      <c r="BO600" s="76"/>
      <c r="BP600" s="76"/>
      <c r="BQ600" s="76"/>
      <c r="BR600" s="76"/>
      <c r="BS600" s="76"/>
      <c r="BU600" s="76"/>
      <c r="BW600" s="76"/>
      <c r="BX600" s="76"/>
      <c r="BY600" s="76"/>
      <c r="BZ600" s="76"/>
      <c r="CA600" s="76"/>
      <c r="CB600" s="76"/>
      <c r="CC600" s="76"/>
      <c r="CD600" s="76"/>
      <c r="CE600" s="76"/>
      <c r="CF600" s="76"/>
      <c r="CG600" s="76"/>
      <c r="CH600" s="76"/>
      <c r="CI600" s="76"/>
      <c r="CJ600" s="76"/>
      <c r="CK600" s="76"/>
      <c r="CL600" s="76"/>
      <c r="CM600" s="76"/>
      <c r="CN600" s="76"/>
      <c r="CO600" s="76"/>
      <c r="CP600" s="76"/>
      <c r="CQ600" s="76"/>
      <c r="CR600" s="76"/>
      <c r="CS600" s="76"/>
      <c r="CT600" s="76"/>
      <c r="CU600" s="76"/>
      <c r="CV600" s="76"/>
      <c r="CW600" s="76"/>
      <c r="CX600" s="76"/>
      <c r="CY600" s="76"/>
      <c r="CZ600" s="76"/>
      <c r="DA600" s="76"/>
      <c r="DB600" s="76"/>
      <c r="DC600" s="76"/>
      <c r="DD600" s="76"/>
      <c r="DE600" s="76"/>
      <c r="DF600" s="76"/>
      <c r="DG600" s="76"/>
      <c r="DH600" s="76"/>
      <c r="DI600" s="76"/>
      <c r="DJ600" s="76"/>
      <c r="DK600" s="76"/>
      <c r="DL600" s="76"/>
      <c r="DM600" s="76"/>
      <c r="DN600" s="76"/>
      <c r="DO600" s="77"/>
      <c r="DP600" s="77"/>
      <c r="DQ600" s="77"/>
      <c r="DR600" s="77"/>
      <c r="DS600" s="77"/>
      <c r="DT600" s="77"/>
      <c r="DU600" s="77"/>
      <c r="DV600" s="77"/>
      <c r="DW600" s="77"/>
      <c r="DX600" s="76"/>
      <c r="DY600" s="137"/>
      <c r="DZ600" s="76"/>
      <c r="EA600" s="137"/>
      <c r="EB600" s="76"/>
      <c r="EC600" s="137"/>
      <c r="ED600" s="76"/>
      <c r="EE600" s="137"/>
      <c r="EF600" s="76"/>
    </row>
    <row r="601" spans="2:136" x14ac:dyDescent="0.2">
      <c r="T601" s="76"/>
      <c r="U601" s="76"/>
      <c r="V601" s="76"/>
      <c r="W601" s="76"/>
      <c r="X601" s="76"/>
      <c r="Y601" s="76"/>
      <c r="Z601" s="76"/>
      <c r="AA601" s="76"/>
      <c r="AB601" s="76"/>
      <c r="AC601" s="76"/>
      <c r="AD601" s="76"/>
      <c r="AE601" s="76"/>
      <c r="AF601" s="76"/>
      <c r="AG601" s="76"/>
      <c r="AH601" s="76"/>
      <c r="AI601" s="76"/>
      <c r="AJ601" s="76"/>
      <c r="AK601" s="76"/>
      <c r="AL601" s="76"/>
      <c r="AM601" s="76"/>
      <c r="AN601" s="76"/>
      <c r="AO601" s="76"/>
      <c r="AP601" s="76"/>
      <c r="AQ601" s="76"/>
      <c r="AR601" s="76"/>
      <c r="AS601" s="76"/>
      <c r="AT601" s="76"/>
      <c r="AU601" s="76"/>
      <c r="AV601" s="76"/>
      <c r="AW601" s="76"/>
      <c r="AX601" s="76"/>
      <c r="AY601" s="76"/>
      <c r="AZ601" s="76"/>
      <c r="BA601" s="76"/>
      <c r="BB601" s="76"/>
      <c r="BC601" s="76"/>
      <c r="BD601" s="76"/>
      <c r="BE601" s="76"/>
      <c r="BF601" s="76"/>
      <c r="BG601" s="76"/>
      <c r="BH601" s="76"/>
      <c r="BI601" s="76"/>
      <c r="BJ601" s="76"/>
      <c r="BK601" s="76"/>
      <c r="BL601" s="76"/>
      <c r="BM601" s="76"/>
      <c r="BN601" s="76"/>
      <c r="BO601" s="76"/>
      <c r="BP601" s="76"/>
      <c r="BQ601" s="76"/>
      <c r="BR601" s="76"/>
      <c r="BS601" s="76"/>
      <c r="BU601" s="76"/>
      <c r="BW601" s="76"/>
      <c r="BX601" s="76"/>
      <c r="BY601" s="76"/>
      <c r="BZ601" s="76"/>
      <c r="CA601" s="76"/>
      <c r="CB601" s="76"/>
      <c r="CC601" s="76"/>
      <c r="CD601" s="76"/>
      <c r="CE601" s="76"/>
      <c r="CF601" s="76"/>
      <c r="CG601" s="76"/>
      <c r="CH601" s="76"/>
      <c r="CI601" s="76"/>
      <c r="CJ601" s="76"/>
      <c r="CK601" s="76"/>
      <c r="CL601" s="76"/>
      <c r="CM601" s="76"/>
      <c r="CN601" s="76"/>
      <c r="CO601" s="76"/>
      <c r="CP601" s="76"/>
      <c r="CQ601" s="76"/>
      <c r="CR601" s="76"/>
      <c r="CS601" s="76"/>
      <c r="CT601" s="76"/>
      <c r="CU601" s="76"/>
      <c r="CV601" s="76"/>
      <c r="CW601" s="76"/>
      <c r="CX601" s="76"/>
      <c r="CY601" s="76"/>
      <c r="CZ601" s="76"/>
      <c r="DA601" s="76"/>
      <c r="DB601" s="76"/>
      <c r="DC601" s="76"/>
      <c r="DD601" s="76"/>
      <c r="DE601" s="76"/>
      <c r="DF601" s="76"/>
      <c r="DG601" s="76"/>
      <c r="DH601" s="76"/>
      <c r="DI601" s="76"/>
      <c r="DJ601" s="76"/>
      <c r="DK601" s="76"/>
      <c r="DL601" s="76"/>
      <c r="DM601" s="76"/>
      <c r="DN601" s="76"/>
      <c r="DO601" s="77"/>
      <c r="DP601" s="77"/>
      <c r="DQ601" s="77"/>
      <c r="DR601" s="77"/>
      <c r="DS601" s="77"/>
      <c r="DT601" s="77"/>
      <c r="DU601" s="77"/>
      <c r="DV601" s="77"/>
      <c r="DW601" s="77"/>
      <c r="DX601" s="76"/>
      <c r="DY601" s="137"/>
      <c r="DZ601" s="76"/>
      <c r="EA601" s="137"/>
      <c r="EB601" s="76"/>
      <c r="EC601" s="137"/>
      <c r="ED601" s="76"/>
      <c r="EE601" s="137"/>
      <c r="EF601" s="76"/>
    </row>
    <row r="602" spans="2:136" x14ac:dyDescent="0.2">
      <c r="T602" s="76"/>
      <c r="U602" s="76"/>
      <c r="V602" s="76"/>
      <c r="W602" s="76"/>
      <c r="X602" s="76"/>
      <c r="Y602" s="76"/>
      <c r="Z602" s="76"/>
      <c r="AA602" s="76"/>
      <c r="AB602" s="76"/>
      <c r="AC602" s="76"/>
      <c r="AD602" s="76"/>
      <c r="AE602" s="76"/>
      <c r="AF602" s="76"/>
      <c r="AG602" s="76"/>
      <c r="AH602" s="76"/>
      <c r="AI602" s="76"/>
      <c r="AJ602" s="76"/>
      <c r="AK602" s="76"/>
      <c r="AL602" s="76"/>
      <c r="AM602" s="76"/>
      <c r="AN602" s="76"/>
      <c r="AO602" s="76"/>
      <c r="AP602" s="76"/>
      <c r="AQ602" s="76"/>
      <c r="AR602" s="76"/>
      <c r="AS602" s="76"/>
      <c r="AT602" s="76"/>
      <c r="AU602" s="76"/>
      <c r="AV602" s="76"/>
      <c r="AW602" s="76"/>
      <c r="AX602" s="76"/>
      <c r="AY602" s="76"/>
      <c r="AZ602" s="76"/>
      <c r="BA602" s="76"/>
      <c r="BB602" s="76"/>
      <c r="BC602" s="76"/>
      <c r="BD602" s="76"/>
      <c r="BE602" s="76"/>
      <c r="BF602" s="76"/>
      <c r="BG602" s="76"/>
      <c r="BH602" s="76"/>
      <c r="BI602" s="76"/>
      <c r="BJ602" s="76"/>
      <c r="BK602" s="76"/>
      <c r="BL602" s="76"/>
      <c r="BM602" s="76"/>
      <c r="BN602" s="76"/>
      <c r="BO602" s="76"/>
      <c r="BP602" s="76"/>
      <c r="BQ602" s="76"/>
      <c r="BR602" s="76"/>
      <c r="BS602" s="76"/>
      <c r="BU602" s="76"/>
      <c r="BW602" s="76"/>
      <c r="BX602" s="76"/>
      <c r="BY602" s="76"/>
      <c r="BZ602" s="76"/>
      <c r="CA602" s="76"/>
      <c r="CB602" s="76"/>
      <c r="CC602" s="76"/>
      <c r="CD602" s="76"/>
      <c r="CE602" s="76"/>
      <c r="CF602" s="76"/>
      <c r="CG602" s="76"/>
      <c r="CH602" s="76"/>
      <c r="CI602" s="76"/>
      <c r="CJ602" s="76"/>
      <c r="CK602" s="76"/>
      <c r="CL602" s="76"/>
      <c r="CM602" s="76"/>
      <c r="CN602" s="76"/>
      <c r="CO602" s="76"/>
      <c r="CP602" s="76"/>
      <c r="CQ602" s="76"/>
      <c r="CR602" s="76"/>
      <c r="CS602" s="76"/>
      <c r="CT602" s="76"/>
      <c r="CU602" s="76"/>
      <c r="CV602" s="76"/>
      <c r="CW602" s="76"/>
      <c r="CX602" s="76"/>
      <c r="CY602" s="76"/>
      <c r="CZ602" s="76"/>
      <c r="DA602" s="76"/>
      <c r="DB602" s="76"/>
      <c r="DC602" s="76"/>
      <c r="DD602" s="76"/>
      <c r="DE602" s="76"/>
      <c r="DF602" s="76"/>
      <c r="DG602" s="76"/>
      <c r="DH602" s="76"/>
      <c r="DI602" s="76"/>
      <c r="DJ602" s="76"/>
      <c r="DK602" s="76"/>
      <c r="DL602" s="76"/>
      <c r="DM602" s="76"/>
      <c r="DN602" s="76"/>
      <c r="DO602" s="77"/>
      <c r="DP602" s="77"/>
      <c r="DQ602" s="77"/>
      <c r="DR602" s="77"/>
      <c r="DS602" s="77"/>
      <c r="DT602" s="77"/>
      <c r="DU602" s="77"/>
      <c r="DV602" s="77"/>
      <c r="DW602" s="77"/>
      <c r="DX602" s="76"/>
      <c r="DY602" s="137"/>
      <c r="DZ602" s="76"/>
      <c r="EA602" s="137"/>
      <c r="EB602" s="76"/>
      <c r="EC602" s="137"/>
      <c r="ED602" s="76"/>
      <c r="EE602" s="137"/>
      <c r="EF602" s="76"/>
    </row>
    <row r="603" spans="2:136" x14ac:dyDescent="0.2">
      <c r="T603" s="76"/>
      <c r="U603" s="76"/>
      <c r="V603" s="76"/>
      <c r="W603" s="76"/>
      <c r="X603" s="76"/>
      <c r="Y603" s="76"/>
      <c r="Z603" s="76"/>
      <c r="AA603" s="76"/>
      <c r="AB603" s="76"/>
      <c r="AC603" s="76"/>
      <c r="AD603" s="76"/>
      <c r="AE603" s="76"/>
      <c r="AF603" s="76"/>
      <c r="AG603" s="76"/>
      <c r="AH603" s="76"/>
      <c r="AI603" s="76"/>
      <c r="AJ603" s="76"/>
      <c r="AK603" s="76"/>
      <c r="AL603" s="76"/>
      <c r="AM603" s="76"/>
      <c r="AN603" s="76"/>
      <c r="AO603" s="76"/>
      <c r="AP603" s="76"/>
      <c r="AQ603" s="76"/>
      <c r="AR603" s="76"/>
      <c r="AS603" s="76"/>
      <c r="AT603" s="76"/>
      <c r="AU603" s="76"/>
      <c r="AV603" s="76"/>
      <c r="AW603" s="76"/>
      <c r="AX603" s="76"/>
      <c r="AY603" s="76"/>
      <c r="AZ603" s="76"/>
      <c r="BA603" s="76"/>
      <c r="BB603" s="76"/>
      <c r="BC603" s="76"/>
      <c r="BD603" s="76"/>
      <c r="BE603" s="76"/>
      <c r="BF603" s="76"/>
      <c r="BG603" s="76"/>
      <c r="BH603" s="76"/>
      <c r="BI603" s="76"/>
      <c r="BJ603" s="76"/>
      <c r="BK603" s="76"/>
      <c r="BL603" s="76"/>
      <c r="BM603" s="76"/>
      <c r="BN603" s="76"/>
      <c r="BO603" s="76"/>
      <c r="BP603" s="76"/>
      <c r="BQ603" s="76"/>
      <c r="BR603" s="76"/>
      <c r="BS603" s="76"/>
      <c r="BU603" s="76"/>
      <c r="BW603" s="76"/>
      <c r="BX603" s="76"/>
      <c r="BY603" s="76"/>
      <c r="BZ603" s="76"/>
      <c r="CA603" s="76"/>
      <c r="CB603" s="76"/>
      <c r="CC603" s="76"/>
      <c r="CD603" s="76"/>
      <c r="CE603" s="76"/>
      <c r="CF603" s="76"/>
      <c r="CG603" s="76"/>
      <c r="CH603" s="76"/>
      <c r="CI603" s="76"/>
      <c r="CJ603" s="76"/>
      <c r="CK603" s="76"/>
      <c r="CL603" s="76"/>
      <c r="CM603" s="76"/>
      <c r="CN603" s="76"/>
      <c r="CO603" s="76"/>
      <c r="CP603" s="76"/>
      <c r="CQ603" s="76"/>
      <c r="CR603" s="76"/>
      <c r="CS603" s="76"/>
      <c r="CT603" s="76"/>
      <c r="CU603" s="76"/>
      <c r="CV603" s="76"/>
      <c r="CW603" s="76"/>
      <c r="CX603" s="76"/>
      <c r="CY603" s="76"/>
      <c r="CZ603" s="76"/>
      <c r="DA603" s="76"/>
      <c r="DB603" s="76"/>
      <c r="DC603" s="76"/>
      <c r="DD603" s="76"/>
      <c r="DE603" s="76"/>
      <c r="DF603" s="76"/>
      <c r="DG603" s="76"/>
      <c r="DH603" s="76"/>
      <c r="DI603" s="76"/>
      <c r="DJ603" s="76"/>
      <c r="DK603" s="76"/>
      <c r="DL603" s="76"/>
      <c r="DM603" s="76"/>
      <c r="DN603" s="76"/>
      <c r="DO603" s="77"/>
      <c r="DP603" s="77"/>
      <c r="DQ603" s="77"/>
      <c r="DR603" s="77"/>
      <c r="DS603" s="77"/>
      <c r="DT603" s="77"/>
      <c r="DU603" s="77"/>
      <c r="DV603" s="77"/>
      <c r="DW603" s="77"/>
      <c r="DX603" s="76"/>
      <c r="DY603" s="137"/>
      <c r="DZ603" s="76"/>
      <c r="EA603" s="137"/>
      <c r="EB603" s="76"/>
      <c r="EC603" s="137"/>
      <c r="ED603" s="76"/>
      <c r="EE603" s="137"/>
      <c r="EF603" s="76"/>
    </row>
    <row r="604" spans="2:136" x14ac:dyDescent="0.2">
      <c r="T604" s="76"/>
      <c r="U604" s="76"/>
      <c r="V604" s="76"/>
      <c r="W604" s="76"/>
      <c r="X604" s="76"/>
      <c r="Y604" s="76"/>
      <c r="Z604" s="76"/>
      <c r="AA604" s="76"/>
      <c r="AB604" s="76"/>
      <c r="AC604" s="76"/>
      <c r="AD604" s="76"/>
      <c r="AE604" s="76"/>
      <c r="AF604" s="76"/>
      <c r="AG604" s="76"/>
      <c r="AH604" s="76"/>
      <c r="AI604" s="76"/>
      <c r="AJ604" s="76"/>
      <c r="AK604" s="76"/>
      <c r="AL604" s="76"/>
      <c r="AM604" s="76"/>
      <c r="AN604" s="76"/>
      <c r="AO604" s="76"/>
      <c r="AP604" s="76"/>
      <c r="AQ604" s="76"/>
      <c r="AR604" s="76"/>
      <c r="AS604" s="76"/>
      <c r="AT604" s="76"/>
      <c r="AU604" s="76"/>
      <c r="AV604" s="76"/>
      <c r="AW604" s="76"/>
      <c r="AX604" s="76"/>
      <c r="AY604" s="76"/>
      <c r="AZ604" s="76"/>
      <c r="BA604" s="76"/>
      <c r="BB604" s="76"/>
      <c r="BC604" s="76"/>
      <c r="BD604" s="76"/>
      <c r="BE604" s="76"/>
      <c r="BF604" s="76"/>
      <c r="BG604" s="76"/>
      <c r="BH604" s="76"/>
      <c r="BI604" s="76"/>
      <c r="BJ604" s="76"/>
      <c r="BK604" s="76"/>
      <c r="BL604" s="76"/>
      <c r="BM604" s="76"/>
      <c r="BN604" s="76"/>
      <c r="BO604" s="76"/>
      <c r="BP604" s="76"/>
      <c r="BQ604" s="76"/>
      <c r="BR604" s="76"/>
      <c r="BS604" s="76"/>
      <c r="BU604" s="76"/>
      <c r="BW604" s="76"/>
      <c r="BX604" s="76"/>
      <c r="BY604" s="76"/>
      <c r="BZ604" s="76"/>
      <c r="CA604" s="76"/>
      <c r="CB604" s="76"/>
      <c r="CC604" s="76"/>
      <c r="CD604" s="76"/>
      <c r="CE604" s="76"/>
      <c r="CF604" s="76"/>
      <c r="CG604" s="76"/>
      <c r="CH604" s="76"/>
      <c r="CI604" s="76"/>
      <c r="CJ604" s="76"/>
      <c r="CK604" s="76"/>
      <c r="CL604" s="76"/>
      <c r="CM604" s="76"/>
      <c r="CN604" s="76"/>
      <c r="CO604" s="76"/>
      <c r="CP604" s="76"/>
      <c r="CQ604" s="76"/>
      <c r="CR604" s="76"/>
      <c r="CS604" s="76"/>
      <c r="CT604" s="76"/>
      <c r="CU604" s="76"/>
      <c r="CV604" s="76"/>
      <c r="CW604" s="76"/>
      <c r="CX604" s="76"/>
      <c r="CY604" s="76"/>
      <c r="CZ604" s="76"/>
      <c r="DA604" s="76"/>
      <c r="DB604" s="76"/>
      <c r="DC604" s="76"/>
      <c r="DD604" s="76"/>
      <c r="DE604" s="76"/>
      <c r="DF604" s="76"/>
      <c r="DG604" s="76"/>
      <c r="DH604" s="76"/>
      <c r="DI604" s="76"/>
      <c r="DJ604" s="76"/>
      <c r="DK604" s="76"/>
      <c r="DL604" s="76"/>
      <c r="DM604" s="76"/>
      <c r="DN604" s="76"/>
      <c r="DO604" s="77"/>
      <c r="DP604" s="77"/>
      <c r="DQ604" s="77"/>
      <c r="DR604" s="77"/>
      <c r="DS604" s="77"/>
      <c r="DT604" s="77"/>
      <c r="DU604" s="77"/>
      <c r="DV604" s="77"/>
      <c r="DW604" s="77"/>
      <c r="DX604" s="76"/>
      <c r="DY604" s="137"/>
      <c r="DZ604" s="76"/>
      <c r="EA604" s="137"/>
      <c r="EB604" s="76"/>
      <c r="EC604" s="137"/>
      <c r="ED604" s="76"/>
      <c r="EE604" s="137"/>
      <c r="EF604" s="76"/>
    </row>
    <row r="605" spans="2:136" x14ac:dyDescent="0.2">
      <c r="T605" s="76"/>
      <c r="U605" s="76"/>
      <c r="V605" s="76"/>
      <c r="W605" s="76"/>
      <c r="X605" s="76"/>
      <c r="Y605" s="76"/>
      <c r="Z605" s="76"/>
      <c r="AA605" s="76"/>
      <c r="AB605" s="76"/>
      <c r="AC605" s="76"/>
      <c r="AD605" s="76"/>
      <c r="AE605" s="76"/>
      <c r="AF605" s="76"/>
      <c r="AG605" s="76"/>
      <c r="AH605" s="76"/>
      <c r="AI605" s="76"/>
      <c r="AJ605" s="76"/>
      <c r="AK605" s="76"/>
      <c r="AL605" s="76"/>
      <c r="AM605" s="76"/>
      <c r="AN605" s="76"/>
      <c r="AO605" s="76"/>
      <c r="AP605" s="76"/>
      <c r="AQ605" s="76"/>
      <c r="AR605" s="76"/>
      <c r="AS605" s="76"/>
      <c r="AT605" s="76"/>
      <c r="AU605" s="76"/>
      <c r="AV605" s="76"/>
      <c r="AW605" s="76"/>
      <c r="AX605" s="76"/>
      <c r="AY605" s="76"/>
      <c r="AZ605" s="76"/>
      <c r="BA605" s="76"/>
      <c r="BB605" s="76"/>
      <c r="BC605" s="76"/>
      <c r="BD605" s="76"/>
      <c r="BE605" s="76"/>
      <c r="BF605" s="76"/>
      <c r="BG605" s="76"/>
      <c r="BH605" s="76"/>
      <c r="BI605" s="76"/>
      <c r="BJ605" s="76"/>
      <c r="BK605" s="76"/>
      <c r="BL605" s="76"/>
      <c r="BM605" s="76"/>
      <c r="BN605" s="76"/>
      <c r="BO605" s="76"/>
      <c r="BP605" s="76"/>
      <c r="BQ605" s="76"/>
      <c r="BR605" s="76"/>
      <c r="BS605" s="76"/>
      <c r="BU605" s="76"/>
      <c r="BW605" s="76"/>
      <c r="BX605" s="76"/>
      <c r="BY605" s="76"/>
      <c r="BZ605" s="76"/>
      <c r="CA605" s="76"/>
      <c r="CB605" s="76"/>
      <c r="CC605" s="76"/>
      <c r="CD605" s="76"/>
      <c r="CE605" s="76"/>
      <c r="CF605" s="76"/>
      <c r="CG605" s="76"/>
      <c r="CH605" s="76"/>
      <c r="CI605" s="76"/>
      <c r="CJ605" s="76"/>
      <c r="CK605" s="76"/>
      <c r="CL605" s="76"/>
      <c r="CM605" s="76"/>
      <c r="CN605" s="76"/>
      <c r="CO605" s="76"/>
      <c r="CP605" s="76"/>
      <c r="CQ605" s="76"/>
      <c r="CR605" s="76"/>
      <c r="CS605" s="76"/>
      <c r="CT605" s="76"/>
      <c r="CU605" s="76"/>
      <c r="CV605" s="76"/>
      <c r="CW605" s="76"/>
      <c r="CX605" s="76"/>
      <c r="CY605" s="76"/>
      <c r="CZ605" s="76"/>
      <c r="DA605" s="76"/>
      <c r="DB605" s="76"/>
      <c r="DC605" s="76"/>
      <c r="DD605" s="76"/>
      <c r="DE605" s="76"/>
      <c r="DF605" s="76"/>
      <c r="DG605" s="76"/>
      <c r="DH605" s="76"/>
      <c r="DI605" s="76"/>
      <c r="DJ605" s="76"/>
      <c r="DK605" s="76"/>
      <c r="DL605" s="76"/>
      <c r="DM605" s="76"/>
      <c r="DN605" s="76"/>
      <c r="DO605" s="77"/>
      <c r="DP605" s="77"/>
      <c r="DQ605" s="77"/>
      <c r="DR605" s="77"/>
      <c r="DS605" s="77"/>
      <c r="DT605" s="77"/>
      <c r="DU605" s="77"/>
      <c r="DV605" s="77"/>
      <c r="DW605" s="77"/>
      <c r="DX605" s="76"/>
      <c r="DY605" s="137"/>
      <c r="DZ605" s="76"/>
      <c r="EA605" s="137"/>
      <c r="EB605" s="76"/>
      <c r="EC605" s="137"/>
      <c r="ED605" s="76"/>
      <c r="EE605" s="137"/>
      <c r="EF605" s="76"/>
    </row>
    <row r="606" spans="2:136" x14ac:dyDescent="0.2">
      <c r="T606" s="76"/>
      <c r="U606" s="76"/>
      <c r="V606" s="76"/>
      <c r="W606" s="76"/>
      <c r="X606" s="76"/>
      <c r="Y606" s="76"/>
      <c r="Z606" s="76"/>
      <c r="AA606" s="76"/>
      <c r="AB606" s="76"/>
      <c r="AC606" s="76"/>
      <c r="AD606" s="76"/>
      <c r="AE606" s="76"/>
      <c r="AF606" s="76"/>
      <c r="AG606" s="76"/>
      <c r="AH606" s="76"/>
      <c r="AI606" s="76"/>
      <c r="AJ606" s="76"/>
      <c r="AK606" s="76"/>
      <c r="AL606" s="76"/>
      <c r="AM606" s="76"/>
      <c r="AN606" s="76"/>
      <c r="AO606" s="76"/>
      <c r="AP606" s="76"/>
      <c r="AQ606" s="76"/>
      <c r="AR606" s="76"/>
      <c r="AS606" s="76"/>
      <c r="AT606" s="76"/>
      <c r="AU606" s="76"/>
      <c r="AV606" s="76"/>
      <c r="AW606" s="76"/>
      <c r="AX606" s="76"/>
      <c r="AY606" s="76"/>
      <c r="AZ606" s="76"/>
      <c r="BA606" s="76"/>
      <c r="BB606" s="76"/>
      <c r="BC606" s="76"/>
      <c r="BD606" s="76"/>
      <c r="BE606" s="76"/>
      <c r="BF606" s="76"/>
      <c r="BG606" s="76"/>
      <c r="BH606" s="76"/>
      <c r="BI606" s="76"/>
      <c r="BJ606" s="76"/>
      <c r="BK606" s="76"/>
      <c r="BL606" s="76"/>
      <c r="BM606" s="76"/>
      <c r="BN606" s="76"/>
      <c r="BO606" s="76"/>
      <c r="BP606" s="76"/>
      <c r="BQ606" s="76"/>
      <c r="BR606" s="76"/>
      <c r="BS606" s="76"/>
      <c r="BU606" s="76"/>
      <c r="BW606" s="76"/>
      <c r="BX606" s="76"/>
      <c r="BY606" s="76"/>
      <c r="BZ606" s="76"/>
      <c r="CA606" s="76"/>
      <c r="CB606" s="76"/>
      <c r="CC606" s="76"/>
      <c r="CD606" s="76"/>
      <c r="CE606" s="76"/>
      <c r="CF606" s="76"/>
      <c r="CG606" s="76"/>
      <c r="CH606" s="76"/>
      <c r="CI606" s="76"/>
      <c r="CJ606" s="76"/>
      <c r="CK606" s="76"/>
      <c r="CL606" s="76"/>
      <c r="CM606" s="76"/>
      <c r="CN606" s="76"/>
      <c r="CO606" s="76"/>
      <c r="CP606" s="76"/>
      <c r="CQ606" s="76"/>
      <c r="CR606" s="76"/>
      <c r="CS606" s="76"/>
      <c r="CT606" s="76"/>
      <c r="CU606" s="76"/>
      <c r="CV606" s="76"/>
      <c r="CW606" s="76"/>
      <c r="CX606" s="76"/>
      <c r="CY606" s="76"/>
      <c r="CZ606" s="76"/>
      <c r="DA606" s="76"/>
      <c r="DB606" s="76"/>
      <c r="DC606" s="76"/>
      <c r="DD606" s="76"/>
      <c r="DE606" s="76"/>
      <c r="DF606" s="76"/>
      <c r="DG606" s="76"/>
      <c r="DH606" s="76"/>
      <c r="DI606" s="76"/>
      <c r="DJ606" s="76"/>
      <c r="DK606" s="76"/>
      <c r="DL606" s="76"/>
      <c r="DM606" s="76"/>
      <c r="DN606" s="76"/>
      <c r="DO606" s="77"/>
      <c r="DP606" s="77"/>
      <c r="DQ606" s="77"/>
      <c r="DR606" s="77"/>
      <c r="DS606" s="77"/>
      <c r="DT606" s="77"/>
      <c r="DU606" s="77"/>
      <c r="DV606" s="77"/>
      <c r="DW606" s="77"/>
      <c r="DX606" s="76"/>
      <c r="DY606" s="137"/>
      <c r="DZ606" s="76"/>
      <c r="EA606" s="137"/>
      <c r="EB606" s="76"/>
      <c r="EC606" s="137"/>
      <c r="ED606" s="76"/>
      <c r="EE606" s="137"/>
      <c r="EF606" s="76"/>
    </row>
    <row r="607" spans="2:136" x14ac:dyDescent="0.2">
      <c r="T607" s="76"/>
      <c r="U607" s="76"/>
      <c r="V607" s="76"/>
      <c r="W607" s="76"/>
      <c r="X607" s="76"/>
      <c r="Y607" s="76"/>
      <c r="Z607" s="76"/>
      <c r="AA607" s="76"/>
      <c r="AB607" s="76"/>
      <c r="AC607" s="76"/>
      <c r="AD607" s="76"/>
      <c r="AE607" s="76"/>
      <c r="AF607" s="76"/>
      <c r="AG607" s="76"/>
      <c r="AH607" s="76"/>
      <c r="AI607" s="76"/>
      <c r="AJ607" s="76"/>
      <c r="AK607" s="76"/>
      <c r="AL607" s="76"/>
      <c r="AM607" s="76"/>
      <c r="AN607" s="76"/>
      <c r="AO607" s="76"/>
      <c r="AP607" s="76"/>
      <c r="AQ607" s="76"/>
      <c r="AR607" s="76"/>
      <c r="AS607" s="76"/>
      <c r="AT607" s="76"/>
      <c r="AU607" s="76"/>
      <c r="AV607" s="76"/>
      <c r="AW607" s="76"/>
      <c r="AX607" s="76"/>
      <c r="AY607" s="76"/>
      <c r="AZ607" s="76"/>
      <c r="BA607" s="76"/>
      <c r="BB607" s="76"/>
      <c r="BC607" s="76"/>
      <c r="BD607" s="76"/>
      <c r="BE607" s="76"/>
      <c r="BF607" s="76"/>
      <c r="BG607" s="76"/>
      <c r="BH607" s="76"/>
      <c r="BI607" s="76"/>
      <c r="BJ607" s="76"/>
      <c r="BK607" s="76"/>
      <c r="BL607" s="76"/>
      <c r="BM607" s="76"/>
      <c r="BN607" s="76"/>
      <c r="BO607" s="76"/>
      <c r="BP607" s="76"/>
      <c r="BQ607" s="76"/>
      <c r="BR607" s="76"/>
      <c r="BS607" s="76"/>
      <c r="BU607" s="76"/>
      <c r="BW607" s="76"/>
      <c r="BX607" s="76"/>
      <c r="BY607" s="76"/>
      <c r="BZ607" s="76"/>
      <c r="CA607" s="76"/>
      <c r="CB607" s="76"/>
      <c r="CC607" s="76"/>
      <c r="CD607" s="76"/>
      <c r="CE607" s="76"/>
      <c r="CF607" s="76"/>
      <c r="CG607" s="76"/>
      <c r="CH607" s="76"/>
      <c r="CI607" s="76"/>
      <c r="CJ607" s="76"/>
      <c r="CK607" s="76"/>
      <c r="CL607" s="76"/>
      <c r="CM607" s="76"/>
      <c r="CN607" s="76"/>
      <c r="CO607" s="76"/>
      <c r="CP607" s="76"/>
      <c r="CQ607" s="76"/>
      <c r="CR607" s="76"/>
      <c r="CS607" s="76"/>
      <c r="CT607" s="76"/>
      <c r="CU607" s="76"/>
      <c r="CV607" s="76"/>
      <c r="CW607" s="76"/>
      <c r="CX607" s="76"/>
      <c r="CY607" s="76"/>
      <c r="CZ607" s="76"/>
      <c r="DA607" s="76"/>
      <c r="DB607" s="76"/>
      <c r="DC607" s="76"/>
      <c r="DD607" s="76"/>
      <c r="DE607" s="76"/>
      <c r="DF607" s="76"/>
      <c r="DG607" s="76"/>
      <c r="DH607" s="76"/>
      <c r="DI607" s="76"/>
      <c r="DJ607" s="76"/>
      <c r="DK607" s="76"/>
      <c r="DL607" s="76"/>
      <c r="DM607" s="76"/>
      <c r="DN607" s="76"/>
      <c r="DO607" s="77"/>
      <c r="DP607" s="77"/>
      <c r="DQ607" s="77"/>
      <c r="DR607" s="77"/>
      <c r="DS607" s="77"/>
      <c r="DT607" s="77"/>
      <c r="DU607" s="77"/>
      <c r="DV607" s="77"/>
      <c r="DW607" s="77"/>
      <c r="DX607" s="76"/>
      <c r="DY607" s="137"/>
      <c r="DZ607" s="76"/>
      <c r="EA607" s="137"/>
      <c r="EB607" s="76"/>
      <c r="EC607" s="137"/>
      <c r="ED607" s="76"/>
      <c r="EE607" s="137"/>
      <c r="EF607" s="76"/>
    </row>
    <row r="608" spans="2:136" x14ac:dyDescent="0.2">
      <c r="T608" s="76"/>
      <c r="U608" s="76"/>
      <c r="V608" s="76"/>
      <c r="W608" s="76"/>
      <c r="X608" s="76"/>
      <c r="Y608" s="76"/>
      <c r="Z608" s="76"/>
      <c r="AA608" s="76"/>
      <c r="AB608" s="76"/>
      <c r="AC608" s="76"/>
      <c r="AD608" s="76"/>
      <c r="AE608" s="76"/>
      <c r="AF608" s="76"/>
      <c r="AG608" s="76"/>
      <c r="AH608" s="76"/>
      <c r="AI608" s="76"/>
      <c r="AJ608" s="76"/>
      <c r="AK608" s="76"/>
      <c r="AL608" s="76"/>
      <c r="AM608" s="76"/>
      <c r="AN608" s="76"/>
      <c r="AO608" s="76"/>
      <c r="AP608" s="76"/>
      <c r="AQ608" s="76"/>
      <c r="AR608" s="76"/>
      <c r="AS608" s="76"/>
      <c r="AT608" s="76"/>
      <c r="AU608" s="76"/>
      <c r="AV608" s="76"/>
      <c r="AW608" s="76"/>
      <c r="AX608" s="76"/>
      <c r="AY608" s="76"/>
      <c r="AZ608" s="76"/>
      <c r="BA608" s="76"/>
      <c r="BB608" s="76"/>
      <c r="BC608" s="76"/>
      <c r="BD608" s="76"/>
      <c r="BE608" s="76"/>
      <c r="BF608" s="76"/>
      <c r="BG608" s="76"/>
      <c r="BH608" s="76"/>
      <c r="BI608" s="76"/>
      <c r="BJ608" s="76"/>
      <c r="BK608" s="76"/>
      <c r="BL608" s="76"/>
      <c r="BM608" s="76"/>
      <c r="BN608" s="76"/>
      <c r="BO608" s="76"/>
      <c r="BP608" s="76"/>
      <c r="BQ608" s="76"/>
      <c r="BR608" s="76"/>
      <c r="BS608" s="76"/>
      <c r="BU608" s="76"/>
      <c r="BW608" s="76"/>
      <c r="BX608" s="76"/>
      <c r="BY608" s="76"/>
      <c r="BZ608" s="76"/>
      <c r="CA608" s="76"/>
      <c r="CB608" s="76"/>
      <c r="CC608" s="76"/>
      <c r="CD608" s="76"/>
      <c r="CE608" s="76"/>
      <c r="CF608" s="76"/>
      <c r="CG608" s="76"/>
      <c r="CH608" s="76"/>
      <c r="CI608" s="76"/>
      <c r="CJ608" s="76"/>
      <c r="CK608" s="76"/>
      <c r="CL608" s="76"/>
      <c r="CM608" s="76"/>
      <c r="CN608" s="76"/>
      <c r="CO608" s="76"/>
      <c r="CP608" s="76"/>
      <c r="CQ608" s="76"/>
      <c r="CR608" s="76"/>
      <c r="CS608" s="76"/>
      <c r="CT608" s="76"/>
      <c r="CU608" s="76"/>
      <c r="CV608" s="76"/>
      <c r="CW608" s="76"/>
      <c r="CX608" s="76"/>
      <c r="CY608" s="76"/>
      <c r="CZ608" s="76"/>
      <c r="DA608" s="76"/>
      <c r="DB608" s="76"/>
      <c r="DC608" s="76"/>
      <c r="DD608" s="76"/>
      <c r="DE608" s="76"/>
      <c r="DF608" s="76"/>
      <c r="DG608" s="76"/>
      <c r="DH608" s="76"/>
      <c r="DI608" s="76"/>
      <c r="DJ608" s="76"/>
      <c r="DK608" s="76"/>
      <c r="DL608" s="76"/>
      <c r="DM608" s="76"/>
      <c r="DN608" s="76"/>
      <c r="DO608" s="77"/>
      <c r="DP608" s="77"/>
      <c r="DQ608" s="77"/>
      <c r="DR608" s="77"/>
      <c r="DS608" s="77"/>
      <c r="DT608" s="77"/>
      <c r="DU608" s="77"/>
      <c r="DV608" s="77"/>
      <c r="DW608" s="77"/>
      <c r="DX608" s="76"/>
      <c r="DY608" s="137"/>
      <c r="DZ608" s="76"/>
      <c r="EA608" s="137"/>
      <c r="EB608" s="76"/>
      <c r="EC608" s="137"/>
      <c r="ED608" s="76"/>
      <c r="EE608" s="137"/>
      <c r="EF608" s="76"/>
    </row>
    <row r="609" spans="20:136" x14ac:dyDescent="0.2">
      <c r="T609" s="76"/>
      <c r="U609" s="76"/>
      <c r="V609" s="76"/>
      <c r="W609" s="76"/>
      <c r="X609" s="76"/>
      <c r="Y609" s="76"/>
      <c r="Z609" s="76"/>
      <c r="AA609" s="76"/>
      <c r="AB609" s="76"/>
      <c r="AC609" s="76"/>
      <c r="AD609" s="76"/>
      <c r="AE609" s="76"/>
      <c r="AF609" s="76"/>
      <c r="AG609" s="76"/>
      <c r="AH609" s="76"/>
      <c r="AI609" s="76"/>
      <c r="AJ609" s="76"/>
      <c r="AK609" s="76"/>
      <c r="AL609" s="76"/>
      <c r="AM609" s="76"/>
      <c r="AN609" s="76"/>
      <c r="AO609" s="76"/>
      <c r="AP609" s="76"/>
      <c r="AQ609" s="76"/>
      <c r="AR609" s="76"/>
      <c r="AS609" s="76"/>
      <c r="AT609" s="76"/>
      <c r="AU609" s="76"/>
      <c r="AV609" s="76"/>
      <c r="AW609" s="76"/>
      <c r="AX609" s="76"/>
      <c r="AY609" s="76"/>
      <c r="AZ609" s="76"/>
      <c r="BA609" s="76"/>
      <c r="BB609" s="76"/>
      <c r="BC609" s="76"/>
      <c r="BD609" s="76"/>
      <c r="BE609" s="76"/>
      <c r="BF609" s="76"/>
      <c r="BG609" s="76"/>
      <c r="BH609" s="76"/>
      <c r="BI609" s="76"/>
      <c r="BJ609" s="76"/>
      <c r="BK609" s="76"/>
      <c r="BL609" s="76"/>
      <c r="BM609" s="76"/>
      <c r="BN609" s="76"/>
      <c r="BO609" s="76"/>
      <c r="BP609" s="76"/>
      <c r="BQ609" s="76"/>
      <c r="BR609" s="76"/>
      <c r="BS609" s="76"/>
      <c r="BU609" s="76"/>
      <c r="BW609" s="76"/>
      <c r="BX609" s="76"/>
      <c r="BY609" s="76"/>
      <c r="BZ609" s="76"/>
      <c r="CA609" s="76"/>
      <c r="CB609" s="76"/>
      <c r="CC609" s="76"/>
      <c r="CD609" s="76"/>
      <c r="CE609" s="76"/>
      <c r="CF609" s="76"/>
      <c r="CG609" s="76"/>
      <c r="CH609" s="76"/>
      <c r="CI609" s="76"/>
      <c r="CJ609" s="76"/>
      <c r="CK609" s="76"/>
      <c r="CL609" s="76"/>
      <c r="CM609" s="76"/>
      <c r="CN609" s="76"/>
      <c r="CO609" s="76"/>
      <c r="CP609" s="76"/>
      <c r="CQ609" s="76"/>
      <c r="CR609" s="76"/>
      <c r="CS609" s="76"/>
      <c r="CT609" s="76"/>
      <c r="CU609" s="76"/>
      <c r="CV609" s="76"/>
      <c r="CW609" s="76"/>
      <c r="CX609" s="76"/>
      <c r="CY609" s="76"/>
      <c r="CZ609" s="76"/>
      <c r="DA609" s="76"/>
      <c r="DB609" s="76"/>
      <c r="DC609" s="76"/>
      <c r="DD609" s="76"/>
      <c r="DE609" s="76"/>
      <c r="DF609" s="76"/>
      <c r="DG609" s="76"/>
      <c r="DH609" s="76"/>
      <c r="DI609" s="76"/>
      <c r="DJ609" s="76"/>
      <c r="DK609" s="76"/>
      <c r="DL609" s="76"/>
      <c r="DM609" s="76"/>
      <c r="DN609" s="76"/>
      <c r="DO609" s="77"/>
      <c r="DP609" s="77"/>
      <c r="DQ609" s="77"/>
      <c r="DR609" s="77"/>
      <c r="DS609" s="77"/>
      <c r="DT609" s="77"/>
      <c r="DU609" s="77"/>
      <c r="DV609" s="77"/>
      <c r="DW609" s="77"/>
      <c r="DX609" s="76"/>
      <c r="DY609" s="137"/>
      <c r="DZ609" s="76"/>
      <c r="EA609" s="137"/>
      <c r="EB609" s="76"/>
      <c r="EC609" s="137"/>
      <c r="ED609" s="76"/>
      <c r="EE609" s="137"/>
      <c r="EF609" s="76"/>
    </row>
    <row r="610" spans="20:136" x14ac:dyDescent="0.2">
      <c r="T610" s="76"/>
      <c r="U610" s="76"/>
      <c r="V610" s="76"/>
      <c r="W610" s="76"/>
      <c r="X610" s="76"/>
      <c r="Y610" s="76"/>
      <c r="Z610" s="76"/>
      <c r="AA610" s="76"/>
      <c r="AB610" s="76"/>
      <c r="AC610" s="76"/>
      <c r="AD610" s="76"/>
      <c r="AE610" s="76"/>
      <c r="AF610" s="76"/>
      <c r="AG610" s="76"/>
      <c r="AH610" s="76"/>
      <c r="AI610" s="76"/>
      <c r="AJ610" s="76"/>
      <c r="AK610" s="76"/>
      <c r="AL610" s="76"/>
      <c r="AM610" s="76"/>
      <c r="AN610" s="76"/>
      <c r="AO610" s="76"/>
      <c r="AP610" s="76"/>
      <c r="AQ610" s="76"/>
      <c r="AR610" s="76"/>
      <c r="AS610" s="76"/>
      <c r="AT610" s="76"/>
      <c r="AU610" s="76"/>
      <c r="AV610" s="76"/>
      <c r="AW610" s="76"/>
      <c r="AX610" s="76"/>
      <c r="AY610" s="76"/>
      <c r="AZ610" s="76"/>
      <c r="BA610" s="76"/>
      <c r="BB610" s="76"/>
      <c r="BC610" s="76"/>
      <c r="BD610" s="76"/>
      <c r="BE610" s="76"/>
      <c r="BF610" s="76"/>
      <c r="BG610" s="76"/>
      <c r="BH610" s="76"/>
      <c r="BI610" s="76"/>
      <c r="BJ610" s="76"/>
      <c r="BK610" s="76"/>
      <c r="BL610" s="76"/>
      <c r="BM610" s="76"/>
      <c r="BN610" s="76"/>
      <c r="BO610" s="76"/>
      <c r="BP610" s="76"/>
      <c r="BQ610" s="76"/>
      <c r="BR610" s="76"/>
      <c r="BS610" s="76"/>
      <c r="BU610" s="76"/>
      <c r="BW610" s="76"/>
      <c r="BX610" s="76"/>
      <c r="BY610" s="76"/>
      <c r="BZ610" s="76"/>
      <c r="CA610" s="76"/>
      <c r="CB610" s="76"/>
      <c r="CC610" s="76"/>
      <c r="CD610" s="76"/>
      <c r="CE610" s="76"/>
      <c r="CF610" s="76"/>
      <c r="CG610" s="76"/>
      <c r="CH610" s="76"/>
      <c r="CI610" s="76"/>
      <c r="CJ610" s="76"/>
      <c r="CK610" s="76"/>
      <c r="CL610" s="76"/>
      <c r="CM610" s="76"/>
      <c r="CN610" s="76"/>
      <c r="CO610" s="76"/>
      <c r="CP610" s="76"/>
      <c r="CQ610" s="76"/>
      <c r="CR610" s="76"/>
      <c r="CS610" s="76"/>
      <c r="CT610" s="76"/>
      <c r="CU610" s="76"/>
      <c r="CV610" s="76"/>
      <c r="CW610" s="76"/>
      <c r="CX610" s="76"/>
      <c r="CY610" s="76"/>
      <c r="CZ610" s="76"/>
      <c r="DA610" s="76"/>
      <c r="DB610" s="76"/>
      <c r="DC610" s="76"/>
      <c r="DD610" s="76"/>
      <c r="DE610" s="76"/>
      <c r="DF610" s="76"/>
      <c r="DG610" s="76"/>
      <c r="DH610" s="76"/>
      <c r="DI610" s="76"/>
      <c r="DJ610" s="76"/>
      <c r="DK610" s="76"/>
      <c r="DL610" s="76"/>
      <c r="DM610" s="76"/>
      <c r="DN610" s="76"/>
      <c r="DO610" s="77"/>
      <c r="DP610" s="77"/>
      <c r="DQ610" s="77"/>
      <c r="DR610" s="77"/>
      <c r="DS610" s="77"/>
      <c r="DT610" s="77"/>
      <c r="DU610" s="77"/>
      <c r="DV610" s="77"/>
      <c r="DW610" s="77"/>
      <c r="DX610" s="76"/>
      <c r="DY610" s="137"/>
      <c r="DZ610" s="76"/>
      <c r="EA610" s="137"/>
      <c r="EB610" s="76"/>
      <c r="EC610" s="137"/>
      <c r="ED610" s="76"/>
      <c r="EE610" s="137"/>
      <c r="EF610" s="76"/>
    </row>
    <row r="611" spans="20:136" x14ac:dyDescent="0.2">
      <c r="AB611" s="76"/>
      <c r="AC611" s="76"/>
      <c r="AD611" s="76"/>
      <c r="AE611" s="76"/>
      <c r="AF611" s="76"/>
      <c r="AG611" s="76"/>
      <c r="AH611" s="76"/>
      <c r="AI611" s="76"/>
      <c r="AJ611" s="76"/>
      <c r="AK611" s="76"/>
      <c r="AL611" s="76"/>
      <c r="AM611" s="76"/>
      <c r="AN611" s="76"/>
      <c r="AO611" s="76"/>
      <c r="AP611" s="76"/>
      <c r="AQ611" s="76"/>
      <c r="AR611" s="76"/>
      <c r="AS611" s="76"/>
      <c r="AT611" s="76"/>
      <c r="AU611" s="76"/>
      <c r="AV611" s="76"/>
      <c r="AW611" s="76"/>
      <c r="AX611" s="76"/>
      <c r="AY611" s="76"/>
      <c r="AZ611" s="76"/>
      <c r="BA611" s="76"/>
      <c r="BB611" s="76"/>
      <c r="BC611" s="76"/>
      <c r="BD611" s="76"/>
      <c r="BE611" s="76"/>
      <c r="BF611" s="76"/>
      <c r="BG611" s="76"/>
      <c r="BH611" s="76"/>
      <c r="BI611" s="76"/>
      <c r="BJ611" s="76"/>
      <c r="BK611" s="76"/>
      <c r="BL611" s="76"/>
      <c r="BM611" s="76"/>
      <c r="BN611" s="76"/>
      <c r="BO611" s="76"/>
      <c r="BP611" s="76"/>
      <c r="BQ611" s="76"/>
      <c r="BR611" s="76"/>
      <c r="BS611" s="76"/>
      <c r="BU611" s="76"/>
      <c r="BW611" s="76"/>
      <c r="BX611" s="76"/>
      <c r="BY611" s="76"/>
      <c r="BZ611" s="76"/>
      <c r="CA611" s="76"/>
      <c r="CB611" s="76"/>
      <c r="CC611" s="76"/>
      <c r="CD611" s="76"/>
      <c r="CE611" s="76"/>
      <c r="CF611" s="76"/>
      <c r="CG611" s="76"/>
      <c r="CH611" s="76"/>
      <c r="CI611" s="76"/>
      <c r="CJ611" s="76"/>
      <c r="CK611" s="76"/>
      <c r="CL611" s="76"/>
      <c r="CM611" s="76"/>
      <c r="CN611" s="76"/>
      <c r="CO611" s="76"/>
      <c r="CP611" s="76"/>
      <c r="CQ611" s="76"/>
      <c r="CR611" s="76"/>
      <c r="CS611" s="76"/>
      <c r="CT611" s="76"/>
      <c r="CU611" s="76"/>
      <c r="CV611" s="76"/>
      <c r="CW611" s="76"/>
      <c r="CX611" s="76"/>
      <c r="CY611" s="76"/>
      <c r="CZ611" s="76"/>
      <c r="DA611" s="76"/>
      <c r="DB611" s="76"/>
      <c r="DC611" s="76"/>
      <c r="DD611" s="76"/>
      <c r="DE611" s="76"/>
      <c r="DF611" s="76"/>
      <c r="DG611" s="76"/>
      <c r="DH611" s="76"/>
      <c r="DI611" s="76"/>
      <c r="DJ611" s="76"/>
      <c r="DK611" s="76"/>
      <c r="DL611" s="76"/>
      <c r="DM611" s="76"/>
      <c r="DN611" s="76"/>
      <c r="DO611" s="77"/>
      <c r="DP611" s="77"/>
      <c r="DQ611" s="77"/>
      <c r="DR611" s="77"/>
      <c r="DS611" s="77"/>
      <c r="DT611" s="77"/>
      <c r="DU611" s="77"/>
      <c r="DV611" s="77"/>
      <c r="DW611" s="77"/>
      <c r="DX611" s="76"/>
      <c r="DY611" s="137"/>
      <c r="DZ611" s="76"/>
      <c r="EA611" s="137"/>
      <c r="EB611" s="76"/>
      <c r="EC611" s="137"/>
      <c r="ED611" s="76"/>
      <c r="EE611" s="137"/>
      <c r="EF611" s="76"/>
    </row>
    <row r="612" spans="20:136" x14ac:dyDescent="0.2">
      <c r="AB612" s="76"/>
      <c r="AC612" s="76"/>
      <c r="AD612" s="76"/>
      <c r="AE612" s="76"/>
      <c r="AF612" s="76"/>
      <c r="AG612" s="76"/>
      <c r="AH612" s="76"/>
      <c r="AI612" s="76"/>
      <c r="AJ612" s="76"/>
      <c r="AK612" s="76"/>
      <c r="AL612" s="76"/>
      <c r="AM612" s="76"/>
      <c r="AN612" s="76"/>
      <c r="AO612" s="76"/>
      <c r="AP612" s="76"/>
      <c r="AQ612" s="76"/>
      <c r="AR612" s="76"/>
      <c r="AS612" s="76"/>
      <c r="AT612" s="76"/>
      <c r="AU612" s="76"/>
      <c r="AV612" s="76"/>
      <c r="AW612" s="76"/>
      <c r="AX612" s="76"/>
      <c r="AY612" s="76"/>
      <c r="AZ612" s="76"/>
      <c r="BA612" s="76"/>
      <c r="BB612" s="76"/>
      <c r="BC612" s="76"/>
      <c r="BD612" s="76"/>
      <c r="BE612" s="76"/>
      <c r="BF612" s="76"/>
      <c r="BG612" s="76"/>
      <c r="BH612" s="76"/>
      <c r="BI612" s="76"/>
      <c r="BJ612" s="76"/>
      <c r="BK612" s="76"/>
      <c r="BL612" s="76"/>
      <c r="BM612" s="76"/>
      <c r="BN612" s="76"/>
      <c r="BO612" s="76"/>
      <c r="BP612" s="76"/>
      <c r="BQ612" s="76"/>
      <c r="BR612" s="76"/>
      <c r="BS612" s="76"/>
      <c r="BU612" s="76"/>
      <c r="BW612" s="76"/>
      <c r="BX612" s="76"/>
      <c r="BY612" s="76"/>
      <c r="BZ612" s="76"/>
      <c r="CA612" s="76"/>
      <c r="CB612" s="76"/>
      <c r="CC612" s="76"/>
      <c r="CD612" s="76"/>
      <c r="CE612" s="76"/>
      <c r="CF612" s="76"/>
      <c r="CG612" s="76"/>
      <c r="CH612" s="76"/>
      <c r="CI612" s="76"/>
      <c r="CJ612" s="76"/>
      <c r="CK612" s="76"/>
      <c r="CL612" s="76"/>
      <c r="CM612" s="76"/>
      <c r="CN612" s="76"/>
      <c r="CO612" s="76"/>
      <c r="CP612" s="76"/>
      <c r="CQ612" s="76"/>
      <c r="CR612" s="76"/>
      <c r="CS612" s="76"/>
      <c r="CT612" s="76"/>
      <c r="CU612" s="76"/>
      <c r="CV612" s="76"/>
      <c r="CW612" s="76"/>
      <c r="CX612" s="76"/>
      <c r="CY612" s="76"/>
      <c r="CZ612" s="76"/>
      <c r="DA612" s="76"/>
      <c r="DB612" s="76"/>
      <c r="DC612" s="76"/>
      <c r="DD612" s="76"/>
      <c r="DE612" s="76"/>
      <c r="DF612" s="76"/>
      <c r="DG612" s="76"/>
      <c r="DH612" s="76"/>
      <c r="DI612" s="76"/>
      <c r="DJ612" s="76"/>
      <c r="DK612" s="76"/>
      <c r="DL612" s="76"/>
      <c r="DM612" s="76"/>
      <c r="DN612" s="76"/>
      <c r="DO612" s="77"/>
      <c r="DP612" s="77"/>
      <c r="DQ612" s="77"/>
      <c r="DR612" s="77"/>
      <c r="DS612" s="77"/>
      <c r="DT612" s="77"/>
      <c r="DU612" s="77"/>
      <c r="DV612" s="77"/>
      <c r="DW612" s="77"/>
      <c r="DX612" s="76"/>
      <c r="DY612" s="137"/>
      <c r="DZ612" s="76"/>
      <c r="EA612" s="137"/>
      <c r="EB612" s="76"/>
      <c r="EC612" s="137"/>
      <c r="ED612" s="76"/>
      <c r="EE612" s="137"/>
      <c r="EF612" s="76"/>
    </row>
    <row r="613" spans="20:136" x14ac:dyDescent="0.2">
      <c r="AB613" s="76"/>
      <c r="AC613" s="76"/>
      <c r="AD613" s="76"/>
      <c r="AE613" s="76"/>
      <c r="AF613" s="76"/>
      <c r="AG613" s="76"/>
      <c r="AH613" s="76"/>
      <c r="AI613" s="76"/>
      <c r="AJ613" s="76"/>
      <c r="AK613" s="76"/>
      <c r="AL613" s="76"/>
      <c r="AM613" s="76"/>
      <c r="AN613" s="76"/>
      <c r="AO613" s="76"/>
      <c r="AP613" s="76"/>
      <c r="AQ613" s="76"/>
      <c r="AR613" s="76"/>
      <c r="AS613" s="76"/>
      <c r="AT613" s="76"/>
      <c r="AU613" s="76"/>
      <c r="AV613" s="76"/>
      <c r="AW613" s="76"/>
      <c r="AX613" s="76"/>
      <c r="AY613" s="76"/>
      <c r="AZ613" s="76"/>
      <c r="BA613" s="76"/>
      <c r="BB613" s="76"/>
      <c r="BC613" s="76"/>
      <c r="BD613" s="76"/>
      <c r="BE613" s="76"/>
      <c r="BF613" s="76"/>
      <c r="BG613" s="76"/>
      <c r="BH613" s="76"/>
      <c r="BI613" s="76"/>
      <c r="BJ613" s="76"/>
      <c r="BK613" s="76"/>
      <c r="BL613" s="76"/>
      <c r="BM613" s="76"/>
      <c r="BN613" s="76"/>
      <c r="BO613" s="76"/>
      <c r="BP613" s="76"/>
      <c r="BQ613" s="76"/>
      <c r="BR613" s="76"/>
      <c r="BS613" s="76"/>
      <c r="BU613" s="76"/>
      <c r="BW613" s="76"/>
      <c r="BX613" s="76"/>
      <c r="BY613" s="76"/>
      <c r="BZ613" s="76"/>
      <c r="CA613" s="76"/>
      <c r="CB613" s="76"/>
      <c r="CC613" s="76"/>
      <c r="CD613" s="76"/>
      <c r="CE613" s="76"/>
      <c r="CF613" s="76"/>
      <c r="CG613" s="76"/>
      <c r="CH613" s="76"/>
      <c r="CI613" s="76"/>
      <c r="CJ613" s="76"/>
      <c r="CK613" s="76"/>
      <c r="CL613" s="76"/>
      <c r="CM613" s="76"/>
      <c r="CN613" s="76"/>
      <c r="CO613" s="76"/>
      <c r="CP613" s="76"/>
      <c r="CQ613" s="76"/>
      <c r="CR613" s="76"/>
      <c r="CS613" s="76"/>
      <c r="CT613" s="76"/>
      <c r="CU613" s="76"/>
      <c r="CV613" s="76"/>
      <c r="CW613" s="76"/>
      <c r="CX613" s="76"/>
      <c r="CY613" s="76"/>
      <c r="CZ613" s="76"/>
      <c r="DA613" s="76"/>
      <c r="DB613" s="76"/>
      <c r="DC613" s="76"/>
      <c r="DD613" s="76"/>
      <c r="DE613" s="76"/>
      <c r="DF613" s="76"/>
      <c r="DG613" s="76"/>
      <c r="DH613" s="76"/>
      <c r="DI613" s="76"/>
      <c r="DJ613" s="76"/>
      <c r="DK613" s="76"/>
      <c r="DL613" s="76"/>
      <c r="DM613" s="76"/>
      <c r="DN613" s="76"/>
      <c r="DO613" s="77"/>
      <c r="DP613" s="77"/>
      <c r="DQ613" s="77"/>
      <c r="DR613" s="77"/>
      <c r="DS613" s="77"/>
      <c r="DT613" s="77"/>
      <c r="DU613" s="77"/>
      <c r="DV613" s="77"/>
      <c r="DW613" s="77"/>
      <c r="DX613" s="76"/>
      <c r="DY613" s="137"/>
      <c r="DZ613" s="76"/>
      <c r="EA613" s="137"/>
      <c r="EB613" s="76"/>
      <c r="EC613" s="137"/>
      <c r="ED613" s="76"/>
      <c r="EE613" s="137"/>
      <c r="EF613" s="76"/>
    </row>
    <row r="614" spans="20:136" x14ac:dyDescent="0.2">
      <c r="AB614" s="76"/>
      <c r="AC614" s="76"/>
      <c r="AD614" s="76"/>
      <c r="AE614" s="76"/>
      <c r="AF614" s="76"/>
      <c r="AG614" s="76"/>
      <c r="AH614" s="76"/>
      <c r="AI614" s="76"/>
      <c r="AJ614" s="76"/>
      <c r="AK614" s="76"/>
      <c r="AL614" s="76"/>
      <c r="AM614" s="76"/>
      <c r="AN614" s="76"/>
      <c r="AO614" s="76"/>
      <c r="AP614" s="76"/>
      <c r="AQ614" s="76"/>
      <c r="AR614" s="76"/>
      <c r="AS614" s="76"/>
      <c r="AT614" s="76"/>
      <c r="AU614" s="76"/>
      <c r="AV614" s="76"/>
      <c r="AW614" s="76"/>
      <c r="AX614" s="76"/>
      <c r="AY614" s="76"/>
      <c r="AZ614" s="76"/>
      <c r="BA614" s="76"/>
      <c r="BB614" s="76"/>
      <c r="BC614" s="76"/>
      <c r="BD614" s="76"/>
      <c r="BE614" s="76"/>
      <c r="BF614" s="76"/>
      <c r="BG614" s="76"/>
      <c r="BH614" s="76"/>
      <c r="BI614" s="76"/>
      <c r="BJ614" s="76"/>
      <c r="BK614" s="76"/>
      <c r="BL614" s="76"/>
      <c r="BM614" s="76"/>
      <c r="BN614" s="76"/>
      <c r="BO614" s="76"/>
      <c r="BP614" s="76"/>
      <c r="BQ614" s="76"/>
      <c r="BR614" s="76"/>
      <c r="BS614" s="76"/>
      <c r="BU614" s="76"/>
      <c r="BW614" s="76"/>
      <c r="BX614" s="76"/>
      <c r="BY614" s="76"/>
      <c r="BZ614" s="76"/>
      <c r="CA614" s="76"/>
      <c r="CB614" s="76"/>
      <c r="CC614" s="76"/>
      <c r="CD614" s="76"/>
      <c r="CE614" s="76"/>
      <c r="CF614" s="76"/>
      <c r="CG614" s="76"/>
      <c r="CH614" s="76"/>
      <c r="CI614" s="76"/>
      <c r="CJ614" s="76"/>
      <c r="CK614" s="76"/>
      <c r="CL614" s="76"/>
      <c r="CM614" s="76"/>
      <c r="CN614" s="76"/>
      <c r="CO614" s="76"/>
      <c r="CP614" s="76"/>
      <c r="CQ614" s="76"/>
      <c r="CR614" s="76"/>
      <c r="CS614" s="76"/>
      <c r="CT614" s="76"/>
      <c r="CU614" s="76"/>
      <c r="CV614" s="76"/>
      <c r="CW614" s="76"/>
      <c r="CX614" s="76"/>
      <c r="CY614" s="76"/>
      <c r="CZ614" s="76"/>
      <c r="DA614" s="76"/>
      <c r="DB614" s="76"/>
      <c r="DC614" s="76"/>
      <c r="DD614" s="76"/>
      <c r="DE614" s="76"/>
      <c r="DF614" s="76"/>
      <c r="DG614" s="76"/>
      <c r="DH614" s="76"/>
      <c r="DI614" s="76"/>
      <c r="DJ614" s="76"/>
      <c r="DK614" s="76"/>
      <c r="DL614" s="76"/>
      <c r="DM614" s="76"/>
      <c r="DN614" s="76"/>
      <c r="DO614" s="77"/>
      <c r="DP614" s="77"/>
      <c r="DQ614" s="77"/>
      <c r="DR614" s="77"/>
      <c r="DS614" s="77"/>
      <c r="DT614" s="77"/>
      <c r="DU614" s="77"/>
      <c r="DV614" s="77"/>
      <c r="DW614" s="77"/>
      <c r="DX614" s="76"/>
      <c r="DY614" s="137"/>
      <c r="DZ614" s="76"/>
      <c r="EA614" s="137"/>
      <c r="EB614" s="76"/>
      <c r="EC614" s="137"/>
      <c r="ED614" s="76"/>
      <c r="EE614" s="137"/>
      <c r="EF614" s="76"/>
    </row>
    <row r="615" spans="20:136" x14ac:dyDescent="0.2">
      <c r="AB615" s="76"/>
      <c r="AC615" s="76"/>
      <c r="AD615" s="76"/>
      <c r="AE615" s="76"/>
      <c r="AF615" s="76"/>
      <c r="AG615" s="76"/>
      <c r="AH615" s="76"/>
      <c r="AI615" s="76"/>
      <c r="AJ615" s="76"/>
      <c r="AK615" s="76"/>
      <c r="AL615" s="76"/>
      <c r="AM615" s="76"/>
      <c r="AN615" s="76"/>
      <c r="AO615" s="76"/>
      <c r="AP615" s="76"/>
      <c r="AQ615" s="76"/>
      <c r="AR615" s="76"/>
      <c r="AS615" s="76"/>
      <c r="AT615" s="76"/>
      <c r="AU615" s="76"/>
      <c r="AV615" s="76"/>
      <c r="AW615" s="76"/>
      <c r="AX615" s="76"/>
      <c r="AY615" s="76"/>
      <c r="AZ615" s="76"/>
      <c r="BA615" s="76"/>
      <c r="BB615" s="76"/>
      <c r="BC615" s="76"/>
      <c r="BD615" s="76"/>
      <c r="BE615" s="76"/>
      <c r="BF615" s="76"/>
      <c r="BG615" s="76"/>
      <c r="BH615" s="76"/>
      <c r="BI615" s="76"/>
      <c r="BJ615" s="76"/>
      <c r="BK615" s="76"/>
      <c r="BL615" s="76"/>
      <c r="BM615" s="76"/>
      <c r="BN615" s="76"/>
      <c r="BO615" s="76"/>
      <c r="BP615" s="76"/>
      <c r="BQ615" s="76"/>
      <c r="BR615" s="76"/>
      <c r="BS615" s="76"/>
      <c r="BU615" s="76"/>
      <c r="BW615" s="76"/>
      <c r="BX615" s="76"/>
      <c r="BY615" s="76"/>
      <c r="BZ615" s="76"/>
      <c r="CA615" s="76"/>
      <c r="CB615" s="76"/>
      <c r="CC615" s="76"/>
      <c r="CD615" s="76"/>
      <c r="CE615" s="76"/>
      <c r="CF615" s="76"/>
      <c r="CG615" s="76"/>
      <c r="CH615" s="76"/>
      <c r="CI615" s="76"/>
      <c r="CJ615" s="76"/>
      <c r="CK615" s="76"/>
      <c r="CL615" s="76"/>
      <c r="CM615" s="76"/>
      <c r="CN615" s="76"/>
      <c r="CO615" s="76"/>
      <c r="CP615" s="76"/>
      <c r="CQ615" s="76"/>
      <c r="CR615" s="76"/>
      <c r="CS615" s="76"/>
      <c r="CT615" s="76"/>
      <c r="CU615" s="76"/>
      <c r="CV615" s="76"/>
      <c r="CW615" s="76"/>
      <c r="CX615" s="76"/>
      <c r="CY615" s="76"/>
      <c r="CZ615" s="76"/>
      <c r="DA615" s="76"/>
      <c r="DB615" s="76"/>
      <c r="DC615" s="76"/>
      <c r="DD615" s="76"/>
      <c r="DE615" s="76"/>
      <c r="DF615" s="76"/>
      <c r="DG615" s="76"/>
      <c r="DH615" s="76"/>
      <c r="DI615" s="76"/>
      <c r="DJ615" s="76"/>
      <c r="DK615" s="76"/>
      <c r="DL615" s="76"/>
      <c r="DM615" s="76"/>
      <c r="DN615" s="76"/>
      <c r="DO615" s="77"/>
      <c r="DP615" s="77"/>
      <c r="DQ615" s="77"/>
      <c r="DR615" s="77"/>
      <c r="DS615" s="77"/>
      <c r="DT615" s="77"/>
      <c r="DU615" s="77"/>
      <c r="DV615" s="77"/>
      <c r="DW615" s="77"/>
      <c r="DX615" s="76"/>
      <c r="DY615" s="137"/>
      <c r="DZ615" s="76"/>
      <c r="EA615" s="137"/>
      <c r="EB615" s="76"/>
      <c r="EC615" s="137"/>
      <c r="ED615" s="76"/>
      <c r="EE615" s="137"/>
      <c r="EF615" s="76"/>
    </row>
  </sheetData>
  <hyperlinks>
    <hyperlink ref="D173" r:id="rId1" display="https://www.worldometers.info/world-population/argentina-population/" xr:uid="{3174A29E-1723-5A49-B9A3-9488597BCE50}"/>
    <hyperlink ref="E173" r:id="rId2" display="https://www.worldometers.info/world-population/bolivia-population/" xr:uid="{D1E41AFF-288A-3F40-A9CE-F72DA6FA8D21}"/>
    <hyperlink ref="F173" r:id="rId3" display="https://www.worldometers.info/world-population/brazil-population/" xr:uid="{8ED2BA1D-F329-BD4F-B234-1D0432063065}"/>
    <hyperlink ref="G173" r:id="rId4" display="https://www.worldometers.info/world-population/chile-population/" xr:uid="{955684B9-74EF-FD40-A4D3-E8CC2E189E19}"/>
    <hyperlink ref="H173" r:id="rId5" display="https://www.worldometers.info/world-population/colombia-population/" xr:uid="{79E97040-BF9D-B942-9882-FA589A813510}"/>
    <hyperlink ref="L173" r:id="rId6" display="https://www.worldometers.info/world-population/peru-population/" xr:uid="{4C0B5F7F-548C-C447-952A-A137CFB46C8F}"/>
    <hyperlink ref="O173" r:id="rId7" display="https://www.worldometers.info/world-population/venezuela-population/" xr:uid="{BC5B1D59-3917-3B46-89D6-C60FB6E15474}"/>
    <hyperlink ref="C173" r:id="rId8" display="https://www.worldometers.info/world-population/ecuador-population/" xr:uid="{1F3CDAA3-35E0-4740-905A-C0AD1EFCB361}"/>
    <hyperlink ref="K173" r:id="rId9" display="https://www.worldometers.info/world-population/paraguay-population/" xr:uid="{510C63DA-CB6A-534C-9838-C02235E07095}"/>
    <hyperlink ref="N173" r:id="rId10" display="https://www.worldometers.info/world-population/uruguay-population/" xr:uid="{8E75F558-68B3-6D4D-B16F-CBABD4691809}"/>
    <hyperlink ref="J173" r:id="rId11" display="https://www.worldometers.info/world-population/guyana-population/" xr:uid="{57B01352-BBD5-D74B-929E-F0780E451A6C}"/>
    <hyperlink ref="M173" r:id="rId12" display="https://www.worldometers.info/world-population/suriname-population/" xr:uid="{B29F3EC9-DD4D-9346-A816-C3ACAFD97339}"/>
    <hyperlink ref="I173" r:id="rId13" display="https://www.worldometers.info/world-population/french-guiana-population/" xr:uid="{FEA1F524-7101-524E-9EB9-7414FDF36E76}"/>
  </hyperlinks>
  <pageMargins left="0.2" right="0.2" top="0.75" bottom="0.75" header="0.3" footer="0.3"/>
  <pageSetup scale="10" orientation="landscape" horizontalDpi="0" verticalDpi="0"/>
  <ignoredErrors>
    <ignoredError sqref="BE13 BE14:BE31 BI13:BM29" formula="1"/>
  </ignoredErrors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Soares</dc:creator>
  <cp:lastModifiedBy>Michael Soares</cp:lastModifiedBy>
  <cp:lastPrinted>2020-11-03T20:27:56Z</cp:lastPrinted>
  <dcterms:created xsi:type="dcterms:W3CDTF">2020-05-31T18:44:09Z</dcterms:created>
  <dcterms:modified xsi:type="dcterms:W3CDTF">2021-01-06T01:17:20Z</dcterms:modified>
</cp:coreProperties>
</file>