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oares/Desktop/TCD/TCD 5-7/"/>
    </mc:Choice>
  </mc:AlternateContent>
  <xr:revisionPtr revIDLastSave="0" documentId="13_ncr:1_{4B448491-B6F3-2D45-818A-20CAC9BBF297}" xr6:coauthVersionLast="45" xr6:coauthVersionMax="45" xr10:uidLastSave="{00000000-0000-0000-0000-000000000000}"/>
  <bookViews>
    <workbookView xWindow="780" yWindow="460" windowWidth="28640" windowHeight="15940" xr2:uid="{F5F7702C-D477-DB43-9FB1-72983934D5EE}"/>
  </bookViews>
  <sheets>
    <sheet name="Sheet1" sheetId="1" r:id="rId1"/>
  </sheets>
  <externalReferences>
    <externalReference r:id="rId2"/>
  </externalReferences>
  <definedNames>
    <definedName name="_xlchart.v1.0" hidden="1">Sheet1!#REF!</definedName>
    <definedName name="_xlchart.v1.1" hidden="1">Sheet1!#REF!</definedName>
    <definedName name="_xlchart.v1.10" hidden="1">Sheet1!$D$151</definedName>
    <definedName name="_xlchart.v1.11" hidden="1">Sheet1!$D$152:$D$186</definedName>
    <definedName name="_xlchart.v1.12" hidden="1">Sheet1!$E$151</definedName>
    <definedName name="_xlchart.v1.13" hidden="1">Sheet1!$E$152:$E$186</definedName>
    <definedName name="_xlchart.v1.14" hidden="1">Sheet1!#REF!</definedName>
    <definedName name="_xlchart.v1.15" hidden="1">Sheet1!#REF!</definedName>
    <definedName name="_xlchart.v1.16" hidden="1">Sheet1!$C$152:$C$186</definedName>
    <definedName name="_xlchart.v1.17" hidden="1">Sheet1!$D$151</definedName>
    <definedName name="_xlchart.v1.18" hidden="1">Sheet1!$D$152:$D$186</definedName>
    <definedName name="_xlchart.v1.19" hidden="1">Sheet1!$E$151</definedName>
    <definedName name="_xlchart.v1.2" hidden="1">Sheet1!$C$152:$C$186</definedName>
    <definedName name="_xlchart.v1.20" hidden="1">Sheet1!$E$152:$E$186</definedName>
    <definedName name="_xlchart.v1.21" hidden="1">Sheet1!#REF!</definedName>
    <definedName name="_xlchart.v1.22" hidden="1">Sheet1!#REF!</definedName>
    <definedName name="_xlchart.v1.23" hidden="1">Sheet1!$C$152:$C$186</definedName>
    <definedName name="_xlchart.v1.24" hidden="1">Sheet1!$D$151</definedName>
    <definedName name="_xlchart.v1.25" hidden="1">Sheet1!$D$152:$D$186</definedName>
    <definedName name="_xlchart.v1.26" hidden="1">Sheet1!$E$151</definedName>
    <definedName name="_xlchart.v1.27" hidden="1">Sheet1!$E$152:$E$186</definedName>
    <definedName name="_xlchart.v1.28" hidden="1">Sheet1!#REF!</definedName>
    <definedName name="_xlchart.v1.29" hidden="1">Sheet1!#REF!</definedName>
    <definedName name="_xlchart.v1.3" hidden="1">Sheet1!$D$151</definedName>
    <definedName name="_xlchart.v1.30" hidden="1">Sheet1!$C$152:$C$186</definedName>
    <definedName name="_xlchart.v1.31" hidden="1">Sheet1!$D$151</definedName>
    <definedName name="_xlchart.v1.32" hidden="1">Sheet1!$D$152:$D$186</definedName>
    <definedName name="_xlchart.v1.33" hidden="1">Sheet1!$E$151</definedName>
    <definedName name="_xlchart.v1.34" hidden="1">Sheet1!$E$152:$E$186</definedName>
    <definedName name="_xlchart.v1.35" hidden="1">Sheet1!#REF!</definedName>
    <definedName name="_xlchart.v1.36" hidden="1">Sheet1!#REF!</definedName>
    <definedName name="_xlchart.v1.37" hidden="1">Sheet1!$C$152:$C$186</definedName>
    <definedName name="_xlchart.v1.38" hidden="1">Sheet1!$D$151</definedName>
    <definedName name="_xlchart.v1.39" hidden="1">Sheet1!$D$152:$D$186</definedName>
    <definedName name="_xlchart.v1.4" hidden="1">Sheet1!$D$152:$D$186</definedName>
    <definedName name="_xlchart.v1.40" hidden="1">Sheet1!$E$151</definedName>
    <definedName name="_xlchart.v1.41" hidden="1">Sheet1!$E$152:$E$186</definedName>
    <definedName name="_xlchart.v1.42" hidden="1">Sheet1!#REF!</definedName>
    <definedName name="_xlchart.v1.43" hidden="1">Sheet1!#REF!</definedName>
    <definedName name="_xlchart.v1.44" hidden="1">Sheet1!$C$152:$C$186</definedName>
    <definedName name="_xlchart.v1.45" hidden="1">Sheet1!$D$151</definedName>
    <definedName name="_xlchart.v1.46" hidden="1">Sheet1!$D$152:$D$186</definedName>
    <definedName name="_xlchart.v1.47" hidden="1">Sheet1!$E$151</definedName>
    <definedName name="_xlchart.v1.48" hidden="1">Sheet1!$E$152:$E$186</definedName>
    <definedName name="_xlchart.v1.49" hidden="1">Sheet1!#REF!</definedName>
    <definedName name="_xlchart.v1.5" hidden="1">Sheet1!$E$151</definedName>
    <definedName name="_xlchart.v1.50" hidden="1">Sheet1!#REF!</definedName>
    <definedName name="_xlchart.v1.51" hidden="1">Sheet1!$D$151</definedName>
    <definedName name="_xlchart.v1.52" hidden="1">Sheet1!$D$152:$D$186</definedName>
    <definedName name="_xlchart.v1.53" hidden="1">Sheet1!$E$151</definedName>
    <definedName name="_xlchart.v1.54" hidden="1">Sheet1!$E$152:$E$186</definedName>
    <definedName name="_xlchart.v1.6" hidden="1">Sheet1!$E$152:$E$186</definedName>
    <definedName name="_xlchart.v1.7" hidden="1">Sheet1!#REF!</definedName>
    <definedName name="_xlchart.v1.8" hidden="1">Sheet1!#REF!</definedName>
    <definedName name="_xlchart.v1.9" hidden="1">Sheet1!$C$152:$C$186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6" i="1" l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C153" i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82" i="1" l="1"/>
  <c r="D73" i="1"/>
  <c r="D71" i="1"/>
  <c r="D67" i="1"/>
  <c r="D66" i="1"/>
  <c r="D65" i="1"/>
  <c r="D64" i="1"/>
  <c r="D61" i="1"/>
  <c r="D58" i="1"/>
  <c r="D53" i="1"/>
  <c r="D52" i="1"/>
  <c r="D51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D38" i="1"/>
  <c r="D34" i="1"/>
  <c r="C35" i="1"/>
  <c r="C39" i="1" s="1"/>
  <c r="F32" i="1"/>
  <c r="F30" i="1"/>
  <c r="F26" i="1"/>
  <c r="F25" i="1"/>
  <c r="F24" i="1"/>
  <c r="F23" i="1"/>
  <c r="F20" i="1"/>
  <c r="F17" i="1"/>
  <c r="F12" i="1"/>
  <c r="F11" i="1"/>
  <c r="F10" i="1"/>
  <c r="E31" i="1"/>
  <c r="E29" i="1"/>
  <c r="E28" i="1"/>
  <c r="E27" i="1"/>
  <c r="E22" i="1"/>
  <c r="E21" i="1"/>
  <c r="E18" i="1"/>
  <c r="E16" i="1"/>
  <c r="E15" i="1"/>
  <c r="E14" i="1"/>
  <c r="E13" i="1"/>
  <c r="F13" i="1" s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C33" i="1"/>
  <c r="D48" i="1"/>
  <c r="D46" i="1"/>
  <c r="D47" i="1"/>
  <c r="C36" i="1" l="1"/>
  <c r="D54" i="1"/>
  <c r="E33" i="1"/>
  <c r="C74" i="1"/>
  <c r="H38" i="1" l="1"/>
  <c r="H34" i="1"/>
  <c r="G35" i="1"/>
  <c r="F48" i="1"/>
  <c r="F47" i="1"/>
  <c r="F46" i="1"/>
  <c r="D82" i="1"/>
  <c r="F73" i="1"/>
  <c r="F71" i="1"/>
  <c r="F67" i="1"/>
  <c r="F66" i="1"/>
  <c r="F65" i="1"/>
  <c r="F64" i="1"/>
  <c r="F61" i="1"/>
  <c r="F58" i="1"/>
  <c r="F53" i="1"/>
  <c r="F52" i="1"/>
  <c r="F51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J32" i="1"/>
  <c r="J30" i="1"/>
  <c r="J26" i="1"/>
  <c r="J25" i="1"/>
  <c r="J24" i="1"/>
  <c r="J23" i="1"/>
  <c r="J20" i="1"/>
  <c r="J17" i="1"/>
  <c r="J12" i="1"/>
  <c r="J11" i="1"/>
  <c r="J10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G33" i="1"/>
  <c r="D33" i="1" s="1"/>
  <c r="I31" i="1"/>
  <c r="I29" i="1"/>
  <c r="I28" i="1"/>
  <c r="I27" i="1"/>
  <c r="I22" i="1"/>
  <c r="I21" i="1"/>
  <c r="I19" i="1"/>
  <c r="I18" i="1"/>
  <c r="I16" i="1"/>
  <c r="I15" i="1"/>
  <c r="I14" i="1"/>
  <c r="I9" i="1"/>
  <c r="F57" i="1" l="1"/>
  <c r="D57" i="1"/>
  <c r="F16" i="1"/>
  <c r="G39" i="1"/>
  <c r="D35" i="1"/>
  <c r="D70" i="1"/>
  <c r="F29" i="1"/>
  <c r="F22" i="1"/>
  <c r="D63" i="1"/>
  <c r="F50" i="1"/>
  <c r="F9" i="1"/>
  <c r="D50" i="1"/>
  <c r="D68" i="1"/>
  <c r="F27" i="1"/>
  <c r="D62" i="1"/>
  <c r="F21" i="1"/>
  <c r="F31" i="1"/>
  <c r="D72" i="1"/>
  <c r="F18" i="1"/>
  <c r="D59" i="1"/>
  <c r="F14" i="1"/>
  <c r="D55" i="1"/>
  <c r="J19" i="1"/>
  <c r="D60" i="1"/>
  <c r="F19" i="1"/>
  <c r="F28" i="1"/>
  <c r="D69" i="1"/>
  <c r="D56" i="1"/>
  <c r="F15" i="1"/>
  <c r="E74" i="1"/>
  <c r="G36" i="1"/>
  <c r="D36" i="1" s="1"/>
  <c r="J16" i="1"/>
  <c r="F60" i="1"/>
  <c r="J9" i="1"/>
  <c r="I33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F33" i="1" l="1"/>
  <c r="D74" i="1"/>
  <c r="C83" i="1" s="1"/>
  <c r="H73" i="1"/>
  <c r="H71" i="1"/>
  <c r="H67" i="1"/>
  <c r="H66" i="1"/>
  <c r="H65" i="1"/>
  <c r="H64" i="1"/>
  <c r="H61" i="1"/>
  <c r="H60" i="1"/>
  <c r="H58" i="1"/>
  <c r="H53" i="1"/>
  <c r="H52" i="1"/>
  <c r="H51" i="1"/>
  <c r="H50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H48" i="1"/>
  <c r="H47" i="1"/>
  <c r="H46" i="1"/>
  <c r="L38" i="1"/>
  <c r="L34" i="1"/>
  <c r="K35" i="1"/>
  <c r="N32" i="1"/>
  <c r="N30" i="1"/>
  <c r="N26" i="1"/>
  <c r="N25" i="1"/>
  <c r="N24" i="1"/>
  <c r="N23" i="1"/>
  <c r="N20" i="1"/>
  <c r="N19" i="1"/>
  <c r="N17" i="1"/>
  <c r="N12" i="1"/>
  <c r="N11" i="1"/>
  <c r="N10" i="1"/>
  <c r="N9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M14" i="1"/>
  <c r="M13" i="1"/>
  <c r="M31" i="1"/>
  <c r="M29" i="1"/>
  <c r="M28" i="1"/>
  <c r="M27" i="1"/>
  <c r="M22" i="1"/>
  <c r="M21" i="1"/>
  <c r="M18" i="1"/>
  <c r="M15" i="1"/>
  <c r="K33" i="1"/>
  <c r="H33" i="1" s="1"/>
  <c r="K36" i="1" l="1"/>
  <c r="H36" i="1" s="1"/>
  <c r="H35" i="1"/>
  <c r="F62" i="1"/>
  <c r="J21" i="1"/>
  <c r="N22" i="1"/>
  <c r="F63" i="1"/>
  <c r="J22" i="1"/>
  <c r="J31" i="1"/>
  <c r="F72" i="1"/>
  <c r="J15" i="1"/>
  <c r="F56" i="1"/>
  <c r="J27" i="1"/>
  <c r="F68" i="1"/>
  <c r="F54" i="1"/>
  <c r="J13" i="1"/>
  <c r="F59" i="1"/>
  <c r="J18" i="1"/>
  <c r="J28" i="1"/>
  <c r="F69" i="1"/>
  <c r="F55" i="1"/>
  <c r="J14" i="1"/>
  <c r="J29" i="1"/>
  <c r="F70" i="1"/>
  <c r="K39" i="1"/>
  <c r="M33" i="1"/>
  <c r="J33" i="1" s="1"/>
  <c r="G74" i="1"/>
  <c r="H62" i="1"/>
  <c r="N21" i="1"/>
  <c r="H63" i="1"/>
  <c r="J73" i="1"/>
  <c r="J71" i="1"/>
  <c r="J67" i="1"/>
  <c r="J66" i="1"/>
  <c r="J65" i="1"/>
  <c r="J64" i="1"/>
  <c r="J61" i="1"/>
  <c r="J60" i="1"/>
  <c r="J58" i="1"/>
  <c r="J53" i="1"/>
  <c r="J52" i="1"/>
  <c r="J51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J50" i="1"/>
  <c r="I50" i="1"/>
  <c r="J48" i="1"/>
  <c r="J47" i="1"/>
  <c r="J46" i="1"/>
  <c r="P38" i="1"/>
  <c r="P34" i="1"/>
  <c r="O35" i="1"/>
  <c r="O39" i="1" s="1"/>
  <c r="R32" i="1"/>
  <c r="R30" i="1"/>
  <c r="R26" i="1"/>
  <c r="R25" i="1"/>
  <c r="R24" i="1"/>
  <c r="R23" i="1"/>
  <c r="R20" i="1"/>
  <c r="R19" i="1"/>
  <c r="R17" i="1"/>
  <c r="R12" i="1"/>
  <c r="R11" i="1"/>
  <c r="R10" i="1"/>
  <c r="R9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Q31" i="1"/>
  <c r="N31" i="1" s="1"/>
  <c r="Q29" i="1"/>
  <c r="H70" i="1" s="1"/>
  <c r="Q28" i="1"/>
  <c r="N28" i="1" s="1"/>
  <c r="Q27" i="1"/>
  <c r="N27" i="1" s="1"/>
  <c r="Q18" i="1"/>
  <c r="N18" i="1" s="1"/>
  <c r="Q16" i="1"/>
  <c r="Q15" i="1"/>
  <c r="N15" i="1" s="1"/>
  <c r="Q14" i="1"/>
  <c r="R14" i="1" s="1"/>
  <c r="Q13" i="1"/>
  <c r="O33" i="1"/>
  <c r="L33" i="1" s="1"/>
  <c r="F74" i="1" l="1"/>
  <c r="D83" i="1" s="1"/>
  <c r="H68" i="1"/>
  <c r="N29" i="1"/>
  <c r="H56" i="1"/>
  <c r="L35" i="1"/>
  <c r="N14" i="1"/>
  <c r="H69" i="1"/>
  <c r="J54" i="1"/>
  <c r="H54" i="1"/>
  <c r="H59" i="1"/>
  <c r="R16" i="1"/>
  <c r="H57" i="1"/>
  <c r="N16" i="1"/>
  <c r="H55" i="1"/>
  <c r="H72" i="1"/>
  <c r="N13" i="1"/>
  <c r="O36" i="1"/>
  <c r="L36" i="1" s="1"/>
  <c r="I74" i="1"/>
  <c r="R13" i="1"/>
  <c r="J55" i="1"/>
  <c r="Q33" i="1"/>
  <c r="N33" i="1" s="1"/>
  <c r="J57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T73" i="1"/>
  <c r="T72" i="1"/>
  <c r="T71" i="1"/>
  <c r="T70" i="1"/>
  <c r="T69" i="1"/>
  <c r="T68" i="1"/>
  <c r="T67" i="1"/>
  <c r="T66" i="1"/>
  <c r="T65" i="1"/>
  <c r="T64" i="1"/>
  <c r="T62" i="1"/>
  <c r="T61" i="1"/>
  <c r="T60" i="1"/>
  <c r="T58" i="1"/>
  <c r="T57" i="1"/>
  <c r="T56" i="1"/>
  <c r="T55" i="1"/>
  <c r="T54" i="1"/>
  <c r="T53" i="1"/>
  <c r="T52" i="1"/>
  <c r="T51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R73" i="1"/>
  <c r="R72" i="1"/>
  <c r="R71" i="1"/>
  <c r="R70" i="1"/>
  <c r="R67" i="1"/>
  <c r="R66" i="1"/>
  <c r="R65" i="1"/>
  <c r="R64" i="1"/>
  <c r="R61" i="1"/>
  <c r="R60" i="1"/>
  <c r="R58" i="1"/>
  <c r="R57" i="1"/>
  <c r="R56" i="1"/>
  <c r="R53" i="1"/>
  <c r="R52" i="1"/>
  <c r="R51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P73" i="1"/>
  <c r="P53" i="1"/>
  <c r="P52" i="1"/>
  <c r="P51" i="1"/>
  <c r="P50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U50" i="1"/>
  <c r="V50" i="1"/>
  <c r="T50" i="1"/>
  <c r="S50" i="1"/>
  <c r="R50" i="1"/>
  <c r="Q50" i="1"/>
  <c r="O50" i="1"/>
  <c r="N73" i="1"/>
  <c r="N53" i="1"/>
  <c r="N52" i="1"/>
  <c r="N51" i="1"/>
  <c r="N50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H74" i="1" l="1"/>
  <c r="E83" i="1" s="1"/>
  <c r="O74" i="1"/>
  <c r="Q74" i="1"/>
  <c r="V74" i="1"/>
  <c r="L83" i="1" s="1"/>
  <c r="U74" i="1"/>
  <c r="M74" i="1"/>
  <c r="S74" i="1"/>
  <c r="L73" i="1"/>
  <c r="L71" i="1"/>
  <c r="L67" i="1"/>
  <c r="L66" i="1"/>
  <c r="L65" i="1"/>
  <c r="L64" i="1"/>
  <c r="L61" i="1"/>
  <c r="L60" i="1"/>
  <c r="L58" i="1"/>
  <c r="L57" i="1"/>
  <c r="L55" i="1"/>
  <c r="L54" i="1"/>
  <c r="L53" i="1"/>
  <c r="L52" i="1"/>
  <c r="L51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L50" i="1"/>
  <c r="K50" i="1"/>
  <c r="T38" i="1"/>
  <c r="T34" i="1"/>
  <c r="S35" i="1"/>
  <c r="P35" i="1" s="1"/>
  <c r="V32" i="1"/>
  <c r="V30" i="1"/>
  <c r="V26" i="1"/>
  <c r="V25" i="1"/>
  <c r="V24" i="1"/>
  <c r="V23" i="1"/>
  <c r="V20" i="1"/>
  <c r="V19" i="1"/>
  <c r="V17" i="1"/>
  <c r="V16" i="1"/>
  <c r="V14" i="1"/>
  <c r="V13" i="1"/>
  <c r="V12" i="1"/>
  <c r="V11" i="1"/>
  <c r="V10" i="1"/>
  <c r="V9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U31" i="1"/>
  <c r="U29" i="1"/>
  <c r="U28" i="1"/>
  <c r="U27" i="1"/>
  <c r="U22" i="1"/>
  <c r="U21" i="1"/>
  <c r="U18" i="1"/>
  <c r="U15" i="1"/>
  <c r="S33" i="1"/>
  <c r="P33" i="1" s="1"/>
  <c r="L48" i="1"/>
  <c r="L47" i="1"/>
  <c r="L46" i="1"/>
  <c r="L63" i="1" l="1"/>
  <c r="J63" i="1"/>
  <c r="R22" i="1"/>
  <c r="R15" i="1"/>
  <c r="J56" i="1"/>
  <c r="R28" i="1"/>
  <c r="J69" i="1"/>
  <c r="R31" i="1"/>
  <c r="J72" i="1"/>
  <c r="J68" i="1"/>
  <c r="R27" i="1"/>
  <c r="J59" i="1"/>
  <c r="R18" i="1"/>
  <c r="S39" i="1"/>
  <c r="J62" i="1"/>
  <c r="R21" i="1"/>
  <c r="J70" i="1"/>
  <c r="R29" i="1"/>
  <c r="V22" i="1"/>
  <c r="U33" i="1"/>
  <c r="R33" i="1" s="1"/>
  <c r="K74" i="1"/>
  <c r="L56" i="1"/>
  <c r="V15" i="1"/>
  <c r="S36" i="1"/>
  <c r="P36" i="1" s="1"/>
  <c r="X38" i="1"/>
  <c r="X34" i="1"/>
  <c r="N48" i="1"/>
  <c r="N47" i="1"/>
  <c r="N46" i="1"/>
  <c r="W35" i="1"/>
  <c r="W39" i="1" s="1"/>
  <c r="Z32" i="1"/>
  <c r="Z12" i="1"/>
  <c r="Z11" i="1"/>
  <c r="Z10" i="1"/>
  <c r="Z9" i="1"/>
  <c r="Y21" i="1"/>
  <c r="Y31" i="1"/>
  <c r="Y29" i="1"/>
  <c r="L70" i="1" s="1"/>
  <c r="Y28" i="1"/>
  <c r="Y27" i="1"/>
  <c r="Y18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W33" i="1"/>
  <c r="T33" i="1" s="1"/>
  <c r="V29" i="1" l="1"/>
  <c r="T35" i="1"/>
  <c r="J74" i="1"/>
  <c r="F83" i="1" s="1"/>
  <c r="V18" i="1"/>
  <c r="L59" i="1"/>
  <c r="L72" i="1"/>
  <c r="V21" i="1"/>
  <c r="V31" i="1"/>
  <c r="L62" i="1"/>
  <c r="L68" i="1"/>
  <c r="V27" i="1"/>
  <c r="Y33" i="1"/>
  <c r="V33" i="1" s="1"/>
  <c r="L69" i="1"/>
  <c r="V28" i="1"/>
  <c r="W36" i="1"/>
  <c r="T36" i="1" s="1"/>
  <c r="AC18" i="1"/>
  <c r="L74" i="1" l="1"/>
  <c r="G83" i="1" s="1"/>
  <c r="Z18" i="1"/>
  <c r="N59" i="1"/>
  <c r="P48" i="1"/>
  <c r="P47" i="1"/>
  <c r="P46" i="1"/>
  <c r="AD32" i="1"/>
  <c r="AD12" i="1"/>
  <c r="AD11" i="1"/>
  <c r="AD10" i="1"/>
  <c r="AD9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38" i="1"/>
  <c r="AB34" i="1"/>
  <c r="AA35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7" i="1"/>
  <c r="AC16" i="1"/>
  <c r="AC15" i="1"/>
  <c r="AC14" i="1"/>
  <c r="AC13" i="1"/>
  <c r="AA33" i="1"/>
  <c r="X33" i="1" s="1"/>
  <c r="Z13" i="1" l="1"/>
  <c r="N54" i="1"/>
  <c r="N58" i="1"/>
  <c r="P58" i="1"/>
  <c r="Z22" i="1"/>
  <c r="N63" i="1"/>
  <c r="N67" i="1"/>
  <c r="P67" i="1"/>
  <c r="N71" i="1"/>
  <c r="P71" i="1"/>
  <c r="Z14" i="1"/>
  <c r="N55" i="1"/>
  <c r="P60" i="1"/>
  <c r="N60" i="1"/>
  <c r="P64" i="1"/>
  <c r="N64" i="1"/>
  <c r="Z27" i="1"/>
  <c r="N68" i="1"/>
  <c r="P72" i="1"/>
  <c r="N72" i="1"/>
  <c r="P56" i="1"/>
  <c r="N56" i="1"/>
  <c r="P61" i="1"/>
  <c r="N61" i="1"/>
  <c r="P65" i="1"/>
  <c r="N65" i="1"/>
  <c r="Z28" i="1"/>
  <c r="N69" i="1"/>
  <c r="P57" i="1"/>
  <c r="N57" i="1"/>
  <c r="Z21" i="1"/>
  <c r="N62" i="1"/>
  <c r="N66" i="1"/>
  <c r="P66" i="1"/>
  <c r="P70" i="1"/>
  <c r="N70" i="1"/>
  <c r="AD20" i="1"/>
  <c r="Z20" i="1"/>
  <c r="AD19" i="1"/>
  <c r="Z19" i="1"/>
  <c r="AD23" i="1"/>
  <c r="Z23" i="1"/>
  <c r="AD31" i="1"/>
  <c r="Z31" i="1"/>
  <c r="AD16" i="1"/>
  <c r="Z16" i="1"/>
  <c r="AD25" i="1"/>
  <c r="Z25" i="1"/>
  <c r="AD29" i="1"/>
  <c r="Z29" i="1"/>
  <c r="AD15" i="1"/>
  <c r="Z15" i="1"/>
  <c r="AD24" i="1"/>
  <c r="Z24" i="1"/>
  <c r="AA39" i="1"/>
  <c r="X35" i="1"/>
  <c r="AD17" i="1"/>
  <c r="Z17" i="1"/>
  <c r="AD26" i="1"/>
  <c r="Z26" i="1"/>
  <c r="AD30" i="1"/>
  <c r="Z30" i="1"/>
  <c r="AA36" i="1"/>
  <c r="X36" i="1" s="1"/>
  <c r="AC33" i="1"/>
  <c r="Z33" i="1" s="1"/>
  <c r="AH32" i="1"/>
  <c r="AH31" i="1"/>
  <c r="AH30" i="1"/>
  <c r="AH29" i="1"/>
  <c r="AH26" i="1"/>
  <c r="AH25" i="1"/>
  <c r="AH24" i="1"/>
  <c r="AH23" i="1"/>
  <c r="AH20" i="1"/>
  <c r="AH19" i="1"/>
  <c r="AH17" i="1"/>
  <c r="AH16" i="1"/>
  <c r="AH15" i="1"/>
  <c r="AH12" i="1"/>
  <c r="AH11" i="1"/>
  <c r="AH10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H9" i="1"/>
  <c r="AF9" i="1"/>
  <c r="R46" i="1"/>
  <c r="R47" i="1"/>
  <c r="R48" i="1"/>
  <c r="AF34" i="1"/>
  <c r="AE35" i="1"/>
  <c r="AE39" i="1" s="1"/>
  <c r="AG14" i="1"/>
  <c r="P55" i="1" s="1"/>
  <c r="AG13" i="1"/>
  <c r="AE33" i="1"/>
  <c r="AB33" i="1" s="1"/>
  <c r="AG28" i="1"/>
  <c r="AG27" i="1"/>
  <c r="AG22" i="1"/>
  <c r="P63" i="1" s="1"/>
  <c r="AG21" i="1"/>
  <c r="AG18" i="1"/>
  <c r="AH13" i="1" l="1"/>
  <c r="R54" i="1"/>
  <c r="AD18" i="1"/>
  <c r="P59" i="1"/>
  <c r="AH28" i="1"/>
  <c r="R69" i="1"/>
  <c r="P69" i="1"/>
  <c r="P54" i="1"/>
  <c r="AD22" i="1"/>
  <c r="N74" i="1"/>
  <c r="H83" i="1" s="1"/>
  <c r="AH21" i="1"/>
  <c r="R62" i="1"/>
  <c r="AH27" i="1"/>
  <c r="R68" i="1"/>
  <c r="AH14" i="1"/>
  <c r="R55" i="1"/>
  <c r="P62" i="1"/>
  <c r="P68" i="1"/>
  <c r="AD13" i="1"/>
  <c r="AD28" i="1"/>
  <c r="AB35" i="1"/>
  <c r="AD14" i="1"/>
  <c r="AD21" i="1"/>
  <c r="AD27" i="1"/>
  <c r="AG33" i="1"/>
  <c r="AD33" i="1" s="1"/>
  <c r="AE36" i="1"/>
  <c r="AB36" i="1" s="1"/>
  <c r="AL32" i="1"/>
  <c r="AL31" i="1"/>
  <c r="AL30" i="1"/>
  <c r="AL29" i="1"/>
  <c r="AL28" i="1"/>
  <c r="AL27" i="1"/>
  <c r="AL26" i="1"/>
  <c r="AL25" i="1"/>
  <c r="AL24" i="1"/>
  <c r="AL23" i="1"/>
  <c r="AL21" i="1"/>
  <c r="AL20" i="1"/>
  <c r="AL19" i="1"/>
  <c r="AL17" i="1"/>
  <c r="AL16" i="1"/>
  <c r="AL15" i="1"/>
  <c r="AL14" i="1"/>
  <c r="AL13" i="1"/>
  <c r="AL12" i="1"/>
  <c r="AL11" i="1"/>
  <c r="AL10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L9" i="1"/>
  <c r="AJ9" i="1"/>
  <c r="AJ34" i="1"/>
  <c r="T48" i="1"/>
  <c r="T47" i="1"/>
  <c r="T46" i="1"/>
  <c r="AI38" i="1"/>
  <c r="AI35" i="1"/>
  <c r="AI36" i="1" s="1"/>
  <c r="AK22" i="1"/>
  <c r="R63" i="1" s="1"/>
  <c r="AK18" i="1"/>
  <c r="R59" i="1" s="1"/>
  <c r="AI33" i="1"/>
  <c r="AF33" i="1" s="1"/>
  <c r="AL18" i="1" l="1"/>
  <c r="T59" i="1"/>
  <c r="R74" i="1"/>
  <c r="J83" i="1" s="1"/>
  <c r="AL22" i="1"/>
  <c r="T63" i="1"/>
  <c r="P74" i="1"/>
  <c r="I83" i="1" s="1"/>
  <c r="AH22" i="1"/>
  <c r="AF35" i="1"/>
  <c r="AH18" i="1"/>
  <c r="AJ38" i="1"/>
  <c r="AF38" i="1"/>
  <c r="AF36" i="1"/>
  <c r="AI39" i="1"/>
  <c r="AK33" i="1"/>
  <c r="AH33" i="1" s="1"/>
  <c r="V48" i="1"/>
  <c r="V47" i="1"/>
  <c r="X48" i="1"/>
  <c r="X47" i="1"/>
  <c r="AN38" i="1"/>
  <c r="AN34" i="1"/>
  <c r="AM35" i="1"/>
  <c r="AJ35" i="1" s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O33" i="1"/>
  <c r="AL33" i="1" s="1"/>
  <c r="AM33" i="1"/>
  <c r="AJ33" i="1" s="1"/>
  <c r="T74" i="1" l="1"/>
  <c r="K83" i="1" s="1"/>
  <c r="AM36" i="1"/>
  <c r="AJ36" i="1" s="1"/>
  <c r="AM39" i="1"/>
  <c r="AQ35" i="1"/>
  <c r="AN35" i="1" s="1"/>
  <c r="AS33" i="1"/>
  <c r="AP33" i="1" s="1"/>
  <c r="W46" i="1"/>
  <c r="AR38" i="1"/>
  <c r="AR34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Q33" i="1"/>
  <c r="AN33" i="1" s="1"/>
  <c r="AQ36" i="1" l="1"/>
  <c r="AN36" i="1" s="1"/>
  <c r="X46" i="1"/>
  <c r="V46" i="1"/>
  <c r="AQ39" i="1"/>
  <c r="BE48" i="1"/>
  <c r="BC48" i="1"/>
  <c r="BA48" i="1"/>
  <c r="AY48" i="1"/>
  <c r="AW48" i="1"/>
  <c r="AU48" i="1"/>
  <c r="AS48" i="1"/>
  <c r="AQ48" i="1"/>
  <c r="AO48" i="1"/>
  <c r="AM48" i="1"/>
  <c r="AK48" i="1"/>
  <c r="AI48" i="1"/>
  <c r="AG48" i="1"/>
  <c r="AE48" i="1"/>
  <c r="AC48" i="1"/>
  <c r="AA48" i="1"/>
  <c r="AA47" i="1"/>
  <c r="AW38" i="1"/>
  <c r="AW37" i="1"/>
  <c r="AW34" i="1"/>
  <c r="AV35" i="1"/>
  <c r="AV39" i="1" s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A46" i="1" s="1"/>
  <c r="AX33" i="1"/>
  <c r="AT33" i="1" s="1"/>
  <c r="AV33" i="1"/>
  <c r="AR33" i="1" s="1"/>
  <c r="AR35" i="1" l="1"/>
  <c r="AV36" i="1"/>
  <c r="AR36" i="1" s="1"/>
  <c r="AC47" i="1"/>
  <c r="BA38" i="1"/>
  <c r="BA37" i="1"/>
  <c r="AZ35" i="1"/>
  <c r="AZ39" i="1" s="1"/>
  <c r="BA34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AC46" i="1" s="1"/>
  <c r="BB33" i="1"/>
  <c r="AZ33" i="1"/>
  <c r="AW33" i="1" s="1"/>
  <c r="AY33" i="1" l="1"/>
  <c r="AW35" i="1"/>
  <c r="AZ36" i="1"/>
  <c r="AW36" i="1" s="1"/>
  <c r="BE38" i="1"/>
  <c r="BE37" i="1"/>
  <c r="BE34" i="1"/>
  <c r="BD35" i="1"/>
  <c r="BD39" i="1" s="1"/>
  <c r="AE47" i="1"/>
  <c r="BG32" i="1"/>
  <c r="BG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  <c r="AE46" i="1" s="1"/>
  <c r="BF33" i="1"/>
  <c r="BC33" i="1" s="1"/>
  <c r="BD33" i="1"/>
  <c r="BA33" i="1" s="1"/>
  <c r="BH33" i="1"/>
  <c r="BA35" i="1" l="1"/>
  <c r="BE33" i="1"/>
  <c r="BD36" i="1"/>
  <c r="BA36" i="1" s="1"/>
  <c r="AG47" i="1"/>
  <c r="BI38" i="1"/>
  <c r="BI37" i="1"/>
  <c r="BI34" i="1"/>
  <c r="BH35" i="1"/>
  <c r="BH36" i="1" s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AG46" i="1" s="1"/>
  <c r="BJ33" i="1"/>
  <c r="BG33" i="1" s="1"/>
  <c r="BE36" i="1" l="1"/>
  <c r="BE35" i="1"/>
  <c r="BH39" i="1"/>
  <c r="AI47" i="1"/>
  <c r="BM38" i="1"/>
  <c r="BM37" i="1"/>
  <c r="BM34" i="1"/>
  <c r="BL35" i="1"/>
  <c r="BL36" i="1" s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AI46" i="1" s="1"/>
  <c r="BN33" i="1"/>
  <c r="BK33" i="1" s="1"/>
  <c r="BL33" i="1"/>
  <c r="BI33" i="1" s="1"/>
  <c r="BP33" i="1"/>
  <c r="BP35" i="1"/>
  <c r="BP36" i="1" s="1"/>
  <c r="BQ9" i="1"/>
  <c r="AK46" i="1" s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AK47" i="1"/>
  <c r="BQ38" i="1"/>
  <c r="BQ37" i="1"/>
  <c r="BT35" i="1"/>
  <c r="BQ35" i="1" s="1"/>
  <c r="BQ34" i="1"/>
  <c r="BR33" i="1"/>
  <c r="BV33" i="1"/>
  <c r="BT33" i="1"/>
  <c r="BS32" i="1"/>
  <c r="BS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S18" i="1"/>
  <c r="BS17" i="1"/>
  <c r="BS16" i="1"/>
  <c r="BS15" i="1"/>
  <c r="BS14" i="1"/>
  <c r="BS13" i="1"/>
  <c r="BS12" i="1"/>
  <c r="BS11" i="1"/>
  <c r="BS10" i="1"/>
  <c r="BS9" i="1"/>
  <c r="BU38" i="1"/>
  <c r="BU37" i="1"/>
  <c r="BX35" i="1"/>
  <c r="BX39" i="1" s="1"/>
  <c r="BU34" i="1"/>
  <c r="BU9" i="1"/>
  <c r="AM46" i="1" s="1"/>
  <c r="AM47" i="1"/>
  <c r="BZ33" i="1"/>
  <c r="BW33" i="1" s="1"/>
  <c r="BX33" i="1"/>
  <c r="BW32" i="1"/>
  <c r="BW31" i="1"/>
  <c r="BW30" i="1"/>
  <c r="BW29" i="1"/>
  <c r="BW28" i="1"/>
  <c r="BW27" i="1"/>
  <c r="BW26" i="1"/>
  <c r="BW25" i="1"/>
  <c r="BW24" i="1"/>
  <c r="BW23" i="1"/>
  <c r="BW22" i="1"/>
  <c r="BW21" i="1"/>
  <c r="BW20" i="1"/>
  <c r="BW19" i="1"/>
  <c r="BW18" i="1"/>
  <c r="BW17" i="1"/>
  <c r="BW16" i="1"/>
  <c r="BW15" i="1"/>
  <c r="BW14" i="1"/>
  <c r="BW13" i="1"/>
  <c r="BW12" i="1"/>
  <c r="BW11" i="1"/>
  <c r="BW10" i="1"/>
  <c r="BW9" i="1"/>
  <c r="BU32" i="1"/>
  <c r="BU31" i="1"/>
  <c r="BU30" i="1"/>
  <c r="BU29" i="1"/>
  <c r="BU28" i="1"/>
  <c r="BU27" i="1"/>
  <c r="BU26" i="1"/>
  <c r="BU25" i="1"/>
  <c r="BU24" i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AL46" i="1"/>
  <c r="BY38" i="1"/>
  <c r="CC38" i="1"/>
  <c r="CG38" i="1"/>
  <c r="CK38" i="1"/>
  <c r="CO38" i="1"/>
  <c r="CS38" i="1"/>
  <c r="CW38" i="1"/>
  <c r="DA38" i="1"/>
  <c r="DE38" i="1"/>
  <c r="CB35" i="1"/>
  <c r="CF35" i="1"/>
  <c r="BY28" i="1"/>
  <c r="AO47" i="1"/>
  <c r="CC9" i="1"/>
  <c r="AQ46" i="1" s="1"/>
  <c r="BY9" i="1"/>
  <c r="AO46" i="1" s="1"/>
  <c r="AN46" i="1"/>
  <c r="BY37" i="1"/>
  <c r="CB36" i="1"/>
  <c r="BY34" i="1"/>
  <c r="CD33" i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B33" i="1"/>
  <c r="BY32" i="1"/>
  <c r="BY31" i="1"/>
  <c r="BY30" i="1"/>
  <c r="BY29" i="1"/>
  <c r="BY27" i="1"/>
  <c r="BY26" i="1"/>
  <c r="BY25" i="1"/>
  <c r="BY24" i="1"/>
  <c r="BY23" i="1"/>
  <c r="BY22" i="1"/>
  <c r="BY21" i="1"/>
  <c r="BY20" i="1"/>
  <c r="BY19" i="1"/>
  <c r="BY18" i="1"/>
  <c r="BY17" i="1"/>
  <c r="BY16" i="1"/>
  <c r="BY15" i="1"/>
  <c r="BY14" i="1"/>
  <c r="BY13" i="1"/>
  <c r="BY12" i="1"/>
  <c r="BY11" i="1"/>
  <c r="BY10" i="1"/>
  <c r="CE28" i="1"/>
  <c r="AQ47" i="1"/>
  <c r="CE9" i="1"/>
  <c r="AP46" i="1"/>
  <c r="CC37" i="1"/>
  <c r="CC34" i="1"/>
  <c r="CB39" i="1"/>
  <c r="CH33" i="1"/>
  <c r="CF33" i="1"/>
  <c r="CC33" i="1" s="1"/>
  <c r="CE32" i="1"/>
  <c r="CE31" i="1"/>
  <c r="CE30" i="1"/>
  <c r="CE29" i="1"/>
  <c r="CE27" i="1"/>
  <c r="CE26" i="1"/>
  <c r="CE25" i="1"/>
  <c r="CE24" i="1"/>
  <c r="CE23" i="1"/>
  <c r="CE22" i="1"/>
  <c r="CE21" i="1"/>
  <c r="CE20" i="1"/>
  <c r="CE19" i="1"/>
  <c r="CE18" i="1"/>
  <c r="CE17" i="1"/>
  <c r="CE16" i="1"/>
  <c r="CE15" i="1"/>
  <c r="CE14" i="1"/>
  <c r="CE13" i="1"/>
  <c r="CE12" i="1"/>
  <c r="CE11" i="1"/>
  <c r="CE10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G9" i="1"/>
  <c r="AS46" i="1" s="1"/>
  <c r="CJ35" i="1"/>
  <c r="CJ39" i="1" s="1"/>
  <c r="AS47" i="1"/>
  <c r="CG37" i="1"/>
  <c r="CG34" i="1"/>
  <c r="CL33" i="1"/>
  <c r="CI32" i="1"/>
  <c r="CI31" i="1"/>
  <c r="CI30" i="1"/>
  <c r="CI29" i="1"/>
  <c r="CI28" i="1"/>
  <c r="CI27" i="1"/>
  <c r="CI26" i="1"/>
  <c r="CI25" i="1"/>
  <c r="CI24" i="1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J33" i="1"/>
  <c r="CG33" i="1" s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AU47" i="1"/>
  <c r="AT46" i="1"/>
  <c r="CK37" i="1"/>
  <c r="CK34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K32" i="1"/>
  <c r="CK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K18" i="1"/>
  <c r="CK17" i="1"/>
  <c r="CK16" i="1"/>
  <c r="CK15" i="1"/>
  <c r="CK14" i="1"/>
  <c r="CK13" i="1"/>
  <c r="CK12" i="1"/>
  <c r="CK11" i="1"/>
  <c r="CK10" i="1"/>
  <c r="CM9" i="1"/>
  <c r="CK9" i="1"/>
  <c r="AU46" i="1" s="1"/>
  <c r="CN35" i="1"/>
  <c r="CN39" i="1" s="1"/>
  <c r="AV46" i="1"/>
  <c r="CP33" i="1"/>
  <c r="CN33" i="1"/>
  <c r="AW47" i="1"/>
  <c r="CO37" i="1"/>
  <c r="CO34" i="1"/>
  <c r="CO9" i="1"/>
  <c r="AW46" i="1" s="1"/>
  <c r="CO32" i="1"/>
  <c r="CO31" i="1"/>
  <c r="CO30" i="1"/>
  <c r="CO29" i="1"/>
  <c r="CO28" i="1"/>
  <c r="CO27" i="1"/>
  <c r="CO26" i="1"/>
  <c r="CO25" i="1"/>
  <c r="CO24" i="1"/>
  <c r="CO23" i="1"/>
  <c r="CO22" i="1"/>
  <c r="CO21" i="1"/>
  <c r="CO20" i="1"/>
  <c r="CO19" i="1"/>
  <c r="CO18" i="1"/>
  <c r="CO17" i="1"/>
  <c r="CO16" i="1"/>
  <c r="CO15" i="1"/>
  <c r="CO14" i="1"/>
  <c r="CO13" i="1"/>
  <c r="CO12" i="1"/>
  <c r="CO11" i="1"/>
  <c r="CO10" i="1"/>
  <c r="CQ32" i="1"/>
  <c r="CQ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Q18" i="1"/>
  <c r="CQ17" i="1"/>
  <c r="CQ16" i="1"/>
  <c r="CQ15" i="1"/>
  <c r="CQ14" i="1"/>
  <c r="CQ13" i="1"/>
  <c r="CQ12" i="1"/>
  <c r="CQ11" i="1"/>
  <c r="CQ10" i="1"/>
  <c r="CQ9" i="1"/>
  <c r="CR35" i="1"/>
  <c r="CR39" i="1" s="1"/>
  <c r="AY47" i="1"/>
  <c r="CS37" i="1"/>
  <c r="CS34" i="1"/>
  <c r="CT33" i="1"/>
  <c r="CR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S32" i="1"/>
  <c r="CS31" i="1"/>
  <c r="CS30" i="1"/>
  <c r="CS29" i="1"/>
  <c r="CS28" i="1"/>
  <c r="CS27" i="1"/>
  <c r="CS26" i="1"/>
  <c r="CS25" i="1"/>
  <c r="CS24" i="1"/>
  <c r="CS23" i="1"/>
  <c r="CS22" i="1"/>
  <c r="CS21" i="1"/>
  <c r="CS20" i="1"/>
  <c r="CS19" i="1"/>
  <c r="CS18" i="1"/>
  <c r="CS17" i="1"/>
  <c r="CS16" i="1"/>
  <c r="CS15" i="1"/>
  <c r="CS14" i="1"/>
  <c r="CS13" i="1"/>
  <c r="CS12" i="1"/>
  <c r="CS11" i="1"/>
  <c r="CS10" i="1"/>
  <c r="CS9" i="1"/>
  <c r="AY46" i="1" s="1"/>
  <c r="BE47" i="1"/>
  <c r="BC47" i="1"/>
  <c r="BA47" i="1"/>
  <c r="BF46" i="1"/>
  <c r="BD46" i="1"/>
  <c r="BB46" i="1"/>
  <c r="AZ46" i="1"/>
  <c r="DE37" i="1"/>
  <c r="DE34" i="1"/>
  <c r="DH35" i="1"/>
  <c r="DH36" i="1" s="1"/>
  <c r="DG32" i="1"/>
  <c r="DA14" i="1"/>
  <c r="DA20" i="1"/>
  <c r="DA18" i="1"/>
  <c r="DA17" i="1"/>
  <c r="DA15" i="1"/>
  <c r="DA11" i="1"/>
  <c r="DA21" i="1"/>
  <c r="DA28" i="1"/>
  <c r="DA32" i="1"/>
  <c r="DA31" i="1"/>
  <c r="DA30" i="1"/>
  <c r="DA29" i="1"/>
  <c r="DA27" i="1"/>
  <c r="DA26" i="1"/>
  <c r="DA25" i="1"/>
  <c r="DA24" i="1"/>
  <c r="DA23" i="1"/>
  <c r="DA22" i="1"/>
  <c r="DA19" i="1"/>
  <c r="DA16" i="1"/>
  <c r="DA13" i="1"/>
  <c r="DA12" i="1"/>
  <c r="DA10" i="1"/>
  <c r="DG31" i="1"/>
  <c r="DG30" i="1"/>
  <c r="DG29" i="1"/>
  <c r="DG28" i="1"/>
  <c r="DG27" i="1"/>
  <c r="DG26" i="1"/>
  <c r="DG25" i="1"/>
  <c r="DG24" i="1"/>
  <c r="DG23" i="1"/>
  <c r="DG22" i="1"/>
  <c r="DG21" i="1"/>
  <c r="DG20" i="1"/>
  <c r="DG19" i="1"/>
  <c r="DG18" i="1"/>
  <c r="DG17" i="1"/>
  <c r="DG16" i="1"/>
  <c r="DG15" i="1"/>
  <c r="DG14" i="1"/>
  <c r="DG13" i="1"/>
  <c r="DG12" i="1"/>
  <c r="DG11" i="1"/>
  <c r="DG10" i="1"/>
  <c r="DG9" i="1"/>
  <c r="DE32" i="1"/>
  <c r="DE31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4" i="1"/>
  <c r="DE13" i="1"/>
  <c r="DE12" i="1"/>
  <c r="DE11" i="1"/>
  <c r="DE10" i="1"/>
  <c r="DE9" i="1"/>
  <c r="BE46" i="1" s="1"/>
  <c r="DI33" i="1"/>
  <c r="DH33" i="1"/>
  <c r="DC12" i="1"/>
  <c r="DA37" i="1"/>
  <c r="CW37" i="1"/>
  <c r="CY32" i="1"/>
  <c r="CY31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W32" i="1"/>
  <c r="CW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W18" i="1"/>
  <c r="CW17" i="1"/>
  <c r="CW16" i="1"/>
  <c r="CW15" i="1"/>
  <c r="CW14" i="1"/>
  <c r="CW13" i="1"/>
  <c r="CW12" i="1"/>
  <c r="CW11" i="1"/>
  <c r="CW10" i="1"/>
  <c r="CW9" i="1"/>
  <c r="BA46" i="1" s="1"/>
  <c r="DA9" i="1"/>
  <c r="BC46" i="1" s="1"/>
  <c r="DC32" i="1"/>
  <c r="DC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C18" i="1"/>
  <c r="DC17" i="1"/>
  <c r="DC16" i="1"/>
  <c r="DC15" i="1"/>
  <c r="DC14" i="1"/>
  <c r="DC13" i="1"/>
  <c r="DC11" i="1"/>
  <c r="DC10" i="1"/>
  <c r="DC9" i="1"/>
  <c r="DD35" i="1"/>
  <c r="DD36" i="1" s="1"/>
  <c r="DF33" i="1"/>
  <c r="DD33" i="1"/>
  <c r="CZ35" i="1"/>
  <c r="CZ39" i="1" s="1"/>
  <c r="CV35" i="1"/>
  <c r="CV39" i="1" s="1"/>
  <c r="CV33" i="1"/>
  <c r="CX33" i="1"/>
  <c r="CZ34" i="1"/>
  <c r="CW34" i="1" s="1"/>
  <c r="CZ33" i="1"/>
  <c r="DB33" i="1"/>
  <c r="DC33" i="1" s="1"/>
  <c r="CO33" i="1" l="1"/>
  <c r="CQ33" i="1"/>
  <c r="CC35" i="1"/>
  <c r="DH39" i="1"/>
  <c r="CN36" i="1"/>
  <c r="CK33" i="1"/>
  <c r="DA33" i="1"/>
  <c r="BY35" i="1"/>
  <c r="CU33" i="1"/>
  <c r="CR36" i="1"/>
  <c r="CK35" i="1"/>
  <c r="CJ36" i="1"/>
  <c r="DG33" i="1"/>
  <c r="CO35" i="1"/>
  <c r="CS35" i="1"/>
  <c r="CI33" i="1"/>
  <c r="DE36" i="1"/>
  <c r="BT39" i="1"/>
  <c r="BU35" i="1"/>
  <c r="BP39" i="1"/>
  <c r="CA33" i="1"/>
  <c r="BU33" i="1"/>
  <c r="DE33" i="1"/>
  <c r="BI36" i="1"/>
  <c r="BI35" i="1"/>
  <c r="CV36" i="1"/>
  <c r="BQ33" i="1"/>
  <c r="BM33" i="1"/>
  <c r="DA35" i="1"/>
  <c r="CY33" i="1"/>
  <c r="DD39" i="1"/>
  <c r="CM33" i="1"/>
  <c r="CG35" i="1"/>
  <c r="CE33" i="1"/>
  <c r="BO33" i="1"/>
  <c r="DE35" i="1"/>
  <c r="CW33" i="1"/>
  <c r="CF39" i="1"/>
  <c r="CF36" i="1"/>
  <c r="BY33" i="1"/>
  <c r="BS33" i="1"/>
  <c r="BM36" i="1"/>
  <c r="CZ36" i="1"/>
  <c r="DA34" i="1"/>
  <c r="CS33" i="1"/>
  <c r="BX36" i="1"/>
  <c r="BY36" i="1" s="1"/>
  <c r="BT36" i="1"/>
  <c r="BL39" i="1"/>
  <c r="CW35" i="1"/>
  <c r="BM35" i="1"/>
  <c r="CK36" i="1" l="1"/>
  <c r="CO36" i="1"/>
  <c r="CS36" i="1"/>
  <c r="BU36" i="1"/>
  <c r="CG36" i="1"/>
  <c r="CC36" i="1"/>
  <c r="CW36" i="1"/>
  <c r="DA36" i="1"/>
  <c r="BQ36" i="1"/>
</calcChain>
</file>

<file path=xl/sharedStrings.xml><?xml version="1.0" encoding="utf-8"?>
<sst xmlns="http://schemas.openxmlformats.org/spreadsheetml/2006/main" count="261" uniqueCount="61">
  <si>
    <t>COVID-19 TEST RESULTS IN ECUADOR</t>
  </si>
  <si>
    <t>Azuay</t>
  </si>
  <si>
    <t>Canar</t>
  </si>
  <si>
    <t>Carchi</t>
  </si>
  <si>
    <t>Chimborazo</t>
  </si>
  <si>
    <t>Cotopaxi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</si>
  <si>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</si>
  <si>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</si>
  <si>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</si>
  <si>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</si>
  <si>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</si>
  <si>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</si>
  <si>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</si>
  <si>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</si>
  <si>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</si>
  <si>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</si>
  <si>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</si>
  <si>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Elana</t>
  </si>
  <si>
    <t>Sto. Domingo Tsachilas</t>
  </si>
  <si>
    <t>Sucumbios</t>
  </si>
  <si>
    <t>Tungurahua</t>
  </si>
  <si>
    <t>Zamora Chinchipe</t>
  </si>
  <si>
    <t>Deaths</t>
  </si>
  <si>
    <t>% Increase</t>
  </si>
  <si>
    <t>TOTAL</t>
  </si>
  <si>
    <t>Bolivar</t>
  </si>
  <si>
    <t>SAMPLES</t>
  </si>
  <si>
    <t xml:space="preserve"> Pos. Cases</t>
  </si>
  <si>
    <t>BACKLOG TESTS</t>
  </si>
  <si>
    <t>TESTS</t>
  </si>
  <si>
    <t>PROVINCE</t>
  </si>
  <si>
    <t>Esmeraldas</t>
  </si>
  <si>
    <t>Cuenca</t>
  </si>
  <si>
    <t>POSITIVE TESTS</t>
  </si>
  <si>
    <t>POSITIVE TESTS AS % TOTAL TESTS</t>
  </si>
  <si>
    <t>El Oro</t>
  </si>
  <si>
    <t xml:space="preserve"> </t>
  </si>
  <si>
    <t>Subanalysis: Azuay &amp; Cuenca Cases</t>
  </si>
  <si>
    <t>Santa Isabel</t>
  </si>
  <si>
    <t>Sept. 6, 2020</t>
  </si>
  <si>
    <t>N/A</t>
  </si>
  <si>
    <t>Sept. 13, 2020</t>
  </si>
  <si>
    <t>Sept. 20, 2020</t>
  </si>
  <si>
    <t>Sept. 27, 2020</t>
  </si>
  <si>
    <t>New Cases</t>
  </si>
  <si>
    <t>New Deaths</t>
  </si>
  <si>
    <t>TOTALS</t>
  </si>
  <si>
    <t>REPRESENTS ZERO DEATHS</t>
  </si>
  <si>
    <t>HOSPITALIZATIONS</t>
  </si>
  <si>
    <t>Discharged</t>
  </si>
  <si>
    <t>Hospitalized: Stable</t>
  </si>
  <si>
    <t>Hospitalized: ICU</t>
  </si>
  <si>
    <t>Sept. 06, 2020</t>
  </si>
  <si>
    <t>Aug. 30, 2020</t>
  </si>
  <si>
    <t>Aug. 23, 2020</t>
  </si>
  <si>
    <t>Aug. 16, 2020</t>
  </si>
  <si>
    <t>Aug. 09, 2020</t>
  </si>
  <si>
    <t>Aug. 02, 2020</t>
  </si>
  <si>
    <t>Total Hospitalized</t>
  </si>
  <si>
    <t>Epidemiologic Week</t>
  </si>
  <si>
    <t>Number of Positive Cases Added or Subtracted Since 11/18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</si>
</sst>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0000%"/>
  </numFmts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6"/>
      <color rgb="FF363945"/>
      <name val="Arial"/>
      <family val="2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5548"/>
      <name val="Calibri"/>
      <family val="2"/>
      <scheme val="minor"/>
    </font>
    <font>
      <b/>
      <sz val="16"/>
      <name val="Arial"/>
      <family val="2"/>
    </font>
    <font>
      <u/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Trellis">
        <fgColor rgb="FFFF0000"/>
        <bgColor theme="0" tint="-0.249977111117893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554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3">
    <xf numFmtId="0" fontId="0" fillId="0" borderId="0" xfId="0"/>
    <xf numFmtId="10" fontId="0" fillId="0" borderId="0" xfId="0" applyNumberFormat="1"/>
    <xf numFmtId="0" fontId="0" fillId="0" borderId="0" xfId="0" applyFill="1"/>
    <xf numFmtId="0" fontId="2" fillId="0" borderId="0" xfId="0" applyFont="1" applyFill="1"/>
    <xf numFmtId="10" fontId="2" fillId="2" borderId="0" xfId="0" applyNumberFormat="1" applyFont="1" applyFill="1" applyBorder="1"/>
    <xf numFmtId="0" fontId="2" fillId="2" borderId="0" xfId="0" applyFont="1" applyFill="1" applyBorder="1"/>
    <xf numFmtId="0" fontId="0" fillId="0" borderId="0" xfId="0" applyBorder="1"/>
    <xf numFmtId="10" fontId="2" fillId="5" borderId="0" xfId="0" applyNumberFormat="1" applyFont="1" applyFill="1" applyBorder="1"/>
    <xf numFmtId="10" fontId="0" fillId="0" borderId="0" xfId="0" applyNumberFormat="1" applyBorder="1"/>
    <xf numFmtId="0" fontId="0" fillId="0" borderId="0" xfId="0" applyFill="1" applyBorder="1"/>
    <xf numFmtId="0" fontId="0" fillId="0" borderId="1" xfId="0" applyBorder="1"/>
    <xf numFmtId="0" fontId="4" fillId="0" borderId="2" xfId="0" applyFont="1" applyFill="1" applyBorder="1"/>
    <xf numFmtId="0" fontId="0" fillId="0" borderId="2" xfId="0" applyBorder="1"/>
    <xf numFmtId="10" fontId="0" fillId="0" borderId="2" xfId="0" applyNumberFormat="1" applyBorder="1"/>
    <xf numFmtId="0" fontId="0" fillId="0" borderId="3" xfId="0" applyBorder="1"/>
    <xf numFmtId="0" fontId="4" fillId="0" borderId="4" xfId="0" applyFont="1" applyBorder="1"/>
    <xf numFmtId="0" fontId="0" fillId="0" borderId="5" xfId="0" applyBorder="1"/>
    <xf numFmtId="0" fontId="0" fillId="0" borderId="4" xfId="0" applyBorder="1"/>
    <xf numFmtId="164" fontId="0" fillId="0" borderId="0" xfId="0" applyNumberFormat="1" applyFill="1" applyBorder="1"/>
    <xf numFmtId="164" fontId="0" fillId="0" borderId="0" xfId="0" applyNumberFormat="1" applyBorder="1"/>
    <xf numFmtId="164" fontId="0" fillId="0" borderId="5" xfId="0" applyNumberFormat="1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0" borderId="0" xfId="0" applyFont="1" applyFill="1" applyBorder="1"/>
    <xf numFmtId="10" fontId="1" fillId="3" borderId="0" xfId="0" applyNumberFormat="1" applyFont="1" applyFill="1" applyBorder="1"/>
    <xf numFmtId="1" fontId="0" fillId="0" borderId="0" xfId="0" applyNumberFormat="1" applyFont="1" applyFill="1" applyBorder="1"/>
    <xf numFmtId="10" fontId="0" fillId="4" borderId="0" xfId="0" applyNumberFormat="1" applyFont="1" applyFill="1" applyBorder="1"/>
    <xf numFmtId="10" fontId="0" fillId="4" borderId="0" xfId="0" applyNumberFormat="1" applyFill="1" applyBorder="1"/>
    <xf numFmtId="0" fontId="3" fillId="3" borderId="4" xfId="0" applyFont="1" applyFill="1" applyBorder="1"/>
    <xf numFmtId="0" fontId="3" fillId="0" borderId="0" xfId="0" applyFont="1" applyFill="1" applyBorder="1"/>
    <xf numFmtId="10" fontId="3" fillId="4" borderId="0" xfId="0" applyNumberFormat="1" applyFont="1" applyFill="1" applyBorder="1"/>
    <xf numFmtId="0" fontId="0" fillId="0" borderId="5" xfId="0" applyFill="1" applyBorder="1"/>
    <xf numFmtId="10" fontId="3" fillId="3" borderId="0" xfId="0" applyNumberFormat="1" applyFont="1" applyFill="1" applyBorder="1"/>
    <xf numFmtId="1" fontId="2" fillId="2" borderId="0" xfId="0" applyNumberFormat="1" applyFont="1" applyFill="1" applyBorder="1"/>
    <xf numFmtId="0" fontId="0" fillId="0" borderId="4" xfId="0" applyFill="1" applyBorder="1"/>
    <xf numFmtId="10" fontId="1" fillId="0" borderId="0" xfId="0" applyNumberFormat="1" applyFont="1" applyFill="1" applyBorder="1"/>
    <xf numFmtId="1" fontId="0" fillId="0" borderId="0" xfId="0" applyNumberFormat="1" applyFill="1" applyBorder="1"/>
    <xf numFmtId="10" fontId="0" fillId="0" borderId="0" xfId="0" applyNumberFormat="1" applyFont="1" applyFill="1" applyBorder="1"/>
    <xf numFmtId="10" fontId="0" fillId="0" borderId="0" xfId="0" applyNumberFormat="1" applyFill="1" applyBorder="1"/>
    <xf numFmtId="0" fontId="0" fillId="6" borderId="4" xfId="0" applyFill="1" applyBorder="1"/>
    <xf numFmtId="10" fontId="1" fillId="6" borderId="0" xfId="0" applyNumberFormat="1" applyFont="1" applyFill="1" applyBorder="1"/>
    <xf numFmtId="0" fontId="0" fillId="6" borderId="0" xfId="0" applyFill="1" applyBorder="1"/>
    <xf numFmtId="1" fontId="0" fillId="6" borderId="0" xfId="0" applyNumberFormat="1" applyFill="1" applyBorder="1"/>
    <xf numFmtId="10" fontId="5" fillId="6" borderId="0" xfId="0" applyNumberFormat="1" applyFont="1" applyFill="1" applyBorder="1"/>
    <xf numFmtId="0" fontId="0" fillId="6" borderId="0" xfId="0" applyFont="1" applyFill="1" applyBorder="1"/>
    <xf numFmtId="10" fontId="0" fillId="6" borderId="0" xfId="0" applyNumberFormat="1" applyFont="1" applyFill="1" applyBorder="1"/>
    <xf numFmtId="10" fontId="0" fillId="6" borderId="0" xfId="0" applyNumberFormat="1" applyFill="1" applyBorder="1"/>
    <xf numFmtId="0" fontId="0" fillId="6" borderId="5" xfId="0" applyFill="1" applyBorder="1"/>
    <xf numFmtId="10" fontId="5" fillId="0" borderId="0" xfId="0" applyNumberFormat="1" applyFont="1" applyFill="1" applyBorder="1"/>
    <xf numFmtId="0" fontId="0" fillId="0" borderId="6" xfId="0" applyBorder="1"/>
    <xf numFmtId="0" fontId="0" fillId="0" borderId="7" xfId="0" applyFill="1" applyBorder="1"/>
    <xf numFmtId="0" fontId="0" fillId="0" borderId="7" xfId="0" applyBorder="1"/>
    <xf numFmtId="0" fontId="0" fillId="0" borderId="8" xfId="0" applyBorder="1"/>
    <xf numFmtId="164" fontId="0" fillId="0" borderId="2" xfId="0" applyNumberFormat="1" applyBorder="1"/>
    <xf numFmtId="164" fontId="0" fillId="0" borderId="3" xfId="0" applyNumberFormat="1" applyBorder="1"/>
    <xf numFmtId="10" fontId="2" fillId="5" borderId="7" xfId="0" applyNumberFormat="1" applyFont="1" applyFill="1" applyBorder="1"/>
    <xf numFmtId="0" fontId="0" fillId="6" borderId="6" xfId="0" applyFill="1" applyBorder="1"/>
    <xf numFmtId="0" fontId="0" fillId="2" borderId="4" xfId="0" applyFill="1" applyBorder="1"/>
    <xf numFmtId="10" fontId="0" fillId="4" borderId="7" xfId="0" applyNumberFormat="1" applyFill="1" applyBorder="1"/>
    <xf numFmtId="10" fontId="0" fillId="6" borderId="7" xfId="0" applyNumberFormat="1" applyFill="1" applyBorder="1"/>
    <xf numFmtId="10" fontId="0" fillId="6" borderId="8" xfId="0" applyNumberFormat="1" applyFill="1" applyBorder="1"/>
    <xf numFmtId="10" fontId="0" fillId="3" borderId="0" xfId="0" applyNumberFormat="1" applyFont="1" applyFill="1" applyBorder="1"/>
    <xf numFmtId="1" fontId="3" fillId="0" borderId="0" xfId="0" applyNumberFormat="1" applyFont="1" applyFill="1" applyBorder="1"/>
    <xf numFmtId="10" fontId="0" fillId="3" borderId="7" xfId="0" applyNumberFormat="1" applyFont="1" applyFill="1" applyBorder="1"/>
    <xf numFmtId="10" fontId="0" fillId="4" borderId="7" xfId="0" applyNumberFormat="1" applyFont="1" applyFill="1" applyBorder="1"/>
    <xf numFmtId="10" fontId="1" fillId="3" borderId="7" xfId="0" applyNumberFormat="1" applyFont="1" applyFill="1" applyBorder="1"/>
    <xf numFmtId="1" fontId="0" fillId="0" borderId="0" xfId="0" applyNumberFormat="1"/>
    <xf numFmtId="10" fontId="0" fillId="3" borderId="7" xfId="0" applyNumberFormat="1" applyFill="1" applyBorder="1"/>
    <xf numFmtId="0" fontId="0" fillId="6" borderId="0" xfId="0" applyFill="1"/>
    <xf numFmtId="1" fontId="3" fillId="6" borderId="0" xfId="0" applyNumberFormat="1" applyFont="1" applyFill="1" applyBorder="1"/>
    <xf numFmtId="1" fontId="0" fillId="0" borderId="0" xfId="0" applyNumberFormat="1" applyFill="1"/>
    <xf numFmtId="0" fontId="0" fillId="6" borderId="7" xfId="0" applyFill="1" applyBorder="1"/>
    <xf numFmtId="0" fontId="2" fillId="5" borderId="4" xfId="0" applyFont="1" applyFill="1" applyBorder="1"/>
    <xf numFmtId="10" fontId="3" fillId="4" borderId="7" xfId="0" applyNumberFormat="1" applyFont="1" applyFill="1" applyBorder="1"/>
    <xf numFmtId="10" fontId="3" fillId="3" borderId="7" xfId="0" applyNumberFormat="1" applyFont="1" applyFill="1" applyBorder="1"/>
    <xf numFmtId="0" fontId="3" fillId="0" borderId="7" xfId="0" applyFont="1" applyBorder="1"/>
    <xf numFmtId="0" fontId="3" fillId="0" borderId="0" xfId="0" applyFont="1"/>
    <xf numFmtId="0" fontId="3" fillId="0" borderId="0" xfId="0" applyFont="1" applyFill="1"/>
    <xf numFmtId="0" fontId="3" fillId="6" borderId="0" xfId="0" applyFont="1" applyFill="1"/>
    <xf numFmtId="0" fontId="0" fillId="6" borderId="0" xfId="0" applyFill="1" applyAlignment="1">
      <alignment horizontal="right"/>
    </xf>
    <xf numFmtId="0" fontId="0" fillId="7" borderId="11" xfId="0" applyFill="1" applyBorder="1"/>
    <xf numFmtId="0" fontId="3" fillId="7" borderId="10" xfId="0" applyFont="1" applyFill="1" applyBorder="1"/>
    <xf numFmtId="0" fontId="0" fillId="7" borderId="10" xfId="0" applyFill="1" applyBorder="1"/>
    <xf numFmtId="10" fontId="0" fillId="7" borderId="9" xfId="0" applyNumberFormat="1" applyFill="1" applyBorder="1"/>
    <xf numFmtId="0" fontId="2" fillId="7" borderId="11" xfId="0" applyFont="1" applyFill="1" applyBorder="1"/>
    <xf numFmtId="0" fontId="2" fillId="7" borderId="10" xfId="0" applyFont="1" applyFill="1" applyBorder="1"/>
    <xf numFmtId="3" fontId="6" fillId="0" borderId="0" xfId="0" applyNumberFormat="1" applyFont="1"/>
    <xf numFmtId="3" fontId="7" fillId="0" borderId="0" xfId="1" applyNumberFormat="1"/>
    <xf numFmtId="0" fontId="8" fillId="0" borderId="1" xfId="0" applyFont="1" applyBorder="1"/>
    <xf numFmtId="10" fontId="1" fillId="3" borderId="8" xfId="0" applyNumberFormat="1" applyFont="1" applyFill="1" applyBorder="1"/>
    <xf numFmtId="0" fontId="2" fillId="0" borderId="7" xfId="0" applyFont="1" applyFill="1" applyBorder="1"/>
    <xf numFmtId="16" fontId="0" fillId="0" borderId="0" xfId="0" applyNumberFormat="1"/>
    <xf numFmtId="164" fontId="3" fillId="0" borderId="2" xfId="0" applyNumberFormat="1" applyFont="1" applyBorder="1"/>
    <xf numFmtId="0" fontId="3" fillId="2" borderId="0" xfId="0" applyFont="1" applyFill="1" applyBorder="1"/>
    <xf numFmtId="1" fontId="3" fillId="0" borderId="0" xfId="0" applyNumberFormat="1" applyFont="1" applyBorder="1"/>
    <xf numFmtId="0" fontId="3" fillId="0" borderId="0" xfId="0" applyFont="1" applyBorder="1"/>
    <xf numFmtId="165" fontId="0" fillId="0" borderId="0" xfId="0" applyNumberFormat="1"/>
    <xf numFmtId="164" fontId="3" fillId="0" borderId="0" xfId="0" applyNumberFormat="1" applyFont="1" applyBorder="1"/>
    <xf numFmtId="0" fontId="0" fillId="6" borderId="7" xfId="0" applyFill="1" applyBorder="1" applyAlignment="1">
      <alignment horizontal="right"/>
    </xf>
    <xf numFmtId="10" fontId="0" fillId="0" borderId="4" xfId="0" applyNumberFormat="1" applyBorder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9" fillId="4" borderId="12" xfId="0" applyFont="1" applyFill="1" applyBorder="1" applyAlignment="1">
      <alignment horizontal="center"/>
    </xf>
    <xf numFmtId="164" fontId="3" fillId="13" borderId="13" xfId="0" applyNumberFormat="1" applyFont="1" applyFill="1" applyBorder="1"/>
    <xf numFmtId="164" fontId="0" fillId="13" borderId="13" xfId="0" applyNumberFormat="1" applyFont="1" applyFill="1" applyBorder="1"/>
    <xf numFmtId="164" fontId="0" fillId="13" borderId="14" xfId="0" applyNumberFormat="1" applyFont="1" applyFill="1" applyBorder="1"/>
    <xf numFmtId="0" fontId="3" fillId="10" borderId="15" xfId="0" applyFont="1" applyFill="1" applyBorder="1"/>
    <xf numFmtId="3" fontId="0" fillId="0" borderId="0" xfId="0" applyNumberFormat="1" applyFill="1" applyBorder="1"/>
    <xf numFmtId="3" fontId="0" fillId="0" borderId="16" xfId="0" applyNumberFormat="1" applyFill="1" applyBorder="1"/>
    <xf numFmtId="0" fontId="3" fillId="11" borderId="15" xfId="0" applyFont="1" applyFill="1" applyBorder="1"/>
    <xf numFmtId="3" fontId="0" fillId="0" borderId="0" xfId="0" applyNumberFormat="1" applyFont="1" applyFill="1" applyBorder="1"/>
    <xf numFmtId="3" fontId="0" fillId="0" borderId="16" xfId="0" applyNumberFormat="1" applyFont="1" applyFill="1" applyBorder="1"/>
    <xf numFmtId="0" fontId="9" fillId="0" borderId="12" xfId="0" applyFont="1" applyBorder="1" applyAlignment="1">
      <alignment horizontal="center"/>
    </xf>
    <xf numFmtId="0" fontId="0" fillId="3" borderId="13" xfId="0" applyFill="1" applyBorder="1"/>
    <xf numFmtId="0" fontId="2" fillId="8" borderId="13" xfId="0" applyFont="1" applyFill="1" applyBorder="1"/>
    <xf numFmtId="0" fontId="2" fillId="8" borderId="14" xfId="0" applyFont="1" applyFill="1" applyBorder="1"/>
    <xf numFmtId="0" fontId="3" fillId="9" borderId="15" xfId="0" applyFont="1" applyFill="1" applyBorder="1"/>
    <xf numFmtId="0" fontId="0" fillId="0" borderId="16" xfId="0" applyBorder="1"/>
    <xf numFmtId="0" fontId="9" fillId="0" borderId="17" xfId="0" applyFont="1" applyBorder="1" applyAlignment="1">
      <alignment horizontal="center"/>
    </xf>
    <xf numFmtId="0" fontId="3" fillId="3" borderId="18" xfId="0" applyFont="1" applyFill="1" applyBorder="1"/>
    <xf numFmtId="0" fontId="2" fillId="8" borderId="18" xfId="0" applyFont="1" applyFill="1" applyBorder="1"/>
    <xf numFmtId="0" fontId="2" fillId="8" borderId="19" xfId="0" applyFont="1" applyFill="1" applyBorder="1"/>
    <xf numFmtId="0" fontId="0" fillId="12" borderId="15" xfId="0" applyFont="1" applyFill="1" applyBorder="1"/>
    <xf numFmtId="0" fontId="2" fillId="15" borderId="15" xfId="0" applyFont="1" applyFill="1" applyBorder="1"/>
    <xf numFmtId="0" fontId="2" fillId="15" borderId="0" xfId="0" applyFont="1" applyFill="1" applyBorder="1"/>
    <xf numFmtId="0" fontId="2" fillId="15" borderId="16" xfId="0" applyFont="1" applyFill="1" applyBorder="1"/>
    <xf numFmtId="0" fontId="2" fillId="15" borderId="0" xfId="0" applyFont="1" applyFill="1" applyAlignment="1">
      <alignment horizontal="right"/>
    </xf>
    <xf numFmtId="0" fontId="2" fillId="14" borderId="17" xfId="0" applyFont="1" applyFill="1" applyBorder="1"/>
    <xf numFmtId="0" fontId="0" fillId="0" borderId="18" xfId="0" applyFill="1" applyBorder="1"/>
    <xf numFmtId="0" fontId="0" fillId="16" borderId="15" xfId="0" applyFont="1" applyFill="1" applyBorder="1"/>
    <xf numFmtId="10" fontId="0" fillId="13" borderId="7" xfId="0" applyNumberFormat="1" applyFill="1" applyBorder="1"/>
    <xf numFmtId="0" fontId="0" fillId="0" borderId="18" xfId="0" applyBorder="1"/>
    <xf numFmtId="0" fontId="3" fillId="15" borderId="15" xfId="0" applyFont="1" applyFill="1" applyBorder="1"/>
    <xf numFmtId="0" fontId="3" fillId="4" borderId="4" xfId="0" applyFont="1" applyFill="1" applyBorder="1"/>
    <xf numFmtId="0" fontId="2" fillId="0" borderId="0" xfId="0" applyFont="1"/>
    <xf numFmtId="1" fontId="0" fillId="0" borderId="0" xfId="0" applyNumberFormat="1" applyBorder="1"/>
    <xf numFmtId="1" fontId="0" fillId="0" borderId="7" xfId="0" applyNumberFormat="1" applyBorder="1"/>
    <xf numFmtId="10" fontId="2" fillId="6" borderId="7" xfId="0" applyNumberFormat="1" applyFont="1" applyFill="1" applyBorder="1"/>
    <xf numFmtId="10" fontId="10" fillId="3" borderId="0" xfId="0" applyNumberFormat="1" applyFont="1" applyFill="1" applyBorder="1"/>
    <xf numFmtId="0" fontId="0" fillId="6" borderId="4" xfId="0" applyFill="1" applyBorder="1" applyAlignment="1">
      <alignment horizontal="left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10" fontId="3" fillId="0" borderId="0" xfId="0" applyNumberFormat="1" applyFont="1"/>
    <xf numFmtId="3" fontId="11" fillId="0" borderId="0" xfId="0" applyNumberFormat="1" applyFont="1"/>
    <xf numFmtId="3" fontId="12" fillId="0" borderId="0" xfId="1" applyNumberFormat="1" applyFont="1"/>
    <xf numFmtId="0" fontId="1" fillId="3" borderId="4" xfId="0" applyFont="1" applyFill="1" applyBorder="1"/>
    <xf numFmtId="0" fontId="13" fillId="17" borderId="18" xfId="0" applyFont="1" applyFill="1" applyBorder="1"/>
    <xf numFmtId="0" fontId="13" fillId="17" borderId="19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55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1"/>
              <a:t>HOSPITALIZATIONS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Sheet1!$B$80</c:f>
              <c:strCache>
                <c:ptCount val="1"/>
                <c:pt idx="0">
                  <c:v>Hospitalized: Stable</c:v>
                </c:pt>
              </c:strCache>
            </c:strRef>
          </c:tx>
          <c:spPr>
            <a:ln w="381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Sheet1!$C$78:$T$78</c:f>
              <c:strCache>
                <c:ptCount val="18"/>
                <c:pt idx="0">
                  <c:v>November 15, 2020</c:v>
                </c:pt>
                <c:pt idx="1">
                  <c:v>November 8, 2020</c:v>
                </c:pt>
                <c:pt idx="2">
                  <c:v>November 1, 2020</c:v>
                </c:pt>
                <c:pt idx="3">
                  <c:v>October 25, 2020</c:v>
                </c:pt>
                <c:pt idx="4">
                  <c:v>October 18, 2020</c:v>
                </c:pt>
                <c:pt idx="5">
                  <c:v>October 11, 2020</c:v>
                </c:pt>
                <c:pt idx="6">
                  <c:v>October 4, 2020</c:v>
                </c:pt>
                <c:pt idx="7">
                  <c:v>Sept. 27, 2020</c:v>
                </c:pt>
                <c:pt idx="8">
                  <c:v>Sept. 20, 2020</c:v>
                </c:pt>
                <c:pt idx="9">
                  <c:v>Sept. 13, 2020</c:v>
                </c:pt>
                <c:pt idx="10">
                  <c:v>Sept. 06, 2020</c:v>
                </c:pt>
                <c:pt idx="11">
                  <c:v>Aug. 30, 2020</c:v>
                </c:pt>
                <c:pt idx="12">
                  <c:v>Aug. 23, 2020</c:v>
                </c:pt>
                <c:pt idx="13">
                  <c:v>Aug. 16, 2020</c:v>
                </c:pt>
                <c:pt idx="14">
                  <c:v>Aug. 09, 2020</c:v>
                </c:pt>
                <c:pt idx="15">
                  <c:v>Aug. 02, 2020</c:v>
                </c:pt>
                <c:pt idx="16">
                  <c:v>July 26, 2020</c:v>
                </c:pt>
                <c:pt idx="17">
                  <c:v>July 19, 2020</c:v>
                </c:pt>
              </c:strCache>
            </c:strRef>
          </c:cat>
          <c:val>
            <c:numRef>
              <c:f>Sheet1!$C$80:$T$80</c:f>
              <c:numCache>
                <c:formatCode>#,##0</c:formatCode>
                <c:ptCount val="18"/>
                <c:pt idx="0">
                  <c:v>504</c:v>
                </c:pt>
                <c:pt idx="1">
                  <c:v>490</c:v>
                </c:pt>
                <c:pt idx="2">
                  <c:v>531</c:v>
                </c:pt>
                <c:pt idx="3">
                  <c:v>493</c:v>
                </c:pt>
                <c:pt idx="4">
                  <c:v>521</c:v>
                </c:pt>
                <c:pt idx="5">
                  <c:v>518</c:v>
                </c:pt>
                <c:pt idx="6">
                  <c:v>641</c:v>
                </c:pt>
                <c:pt idx="7">
                  <c:v>725</c:v>
                </c:pt>
                <c:pt idx="8">
                  <c:v>685</c:v>
                </c:pt>
                <c:pt idx="9">
                  <c:v>767</c:v>
                </c:pt>
                <c:pt idx="10">
                  <c:v>885</c:v>
                </c:pt>
                <c:pt idx="11" formatCode="General">
                  <c:v>874</c:v>
                </c:pt>
                <c:pt idx="12">
                  <c:v>744</c:v>
                </c:pt>
                <c:pt idx="13">
                  <c:v>944</c:v>
                </c:pt>
                <c:pt idx="14">
                  <c:v>874</c:v>
                </c:pt>
                <c:pt idx="15">
                  <c:v>859</c:v>
                </c:pt>
                <c:pt idx="16">
                  <c:v>823</c:v>
                </c:pt>
                <c:pt idx="17">
                  <c:v>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2C-FC47-8CBB-2F3887DD32EA}"/>
            </c:ext>
          </c:extLst>
        </c:ser>
        <c:ser>
          <c:idx val="1"/>
          <c:order val="1"/>
          <c:tx>
            <c:strRef>
              <c:f>Sheet1!$B$81</c:f>
              <c:strCache>
                <c:ptCount val="1"/>
                <c:pt idx="0">
                  <c:v>Hospitalized: ICU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Sheet1!$C$78:$T$78</c:f>
              <c:strCache>
                <c:ptCount val="18"/>
                <c:pt idx="0">
                  <c:v>November 15, 2020</c:v>
                </c:pt>
                <c:pt idx="1">
                  <c:v>November 8, 2020</c:v>
                </c:pt>
                <c:pt idx="2">
                  <c:v>November 1, 2020</c:v>
                </c:pt>
                <c:pt idx="3">
                  <c:v>October 25, 2020</c:v>
                </c:pt>
                <c:pt idx="4">
                  <c:v>October 18, 2020</c:v>
                </c:pt>
                <c:pt idx="5">
                  <c:v>October 11, 2020</c:v>
                </c:pt>
                <c:pt idx="6">
                  <c:v>October 4, 2020</c:v>
                </c:pt>
                <c:pt idx="7">
                  <c:v>Sept. 27, 2020</c:v>
                </c:pt>
                <c:pt idx="8">
                  <c:v>Sept. 20, 2020</c:v>
                </c:pt>
                <c:pt idx="9">
                  <c:v>Sept. 13, 2020</c:v>
                </c:pt>
                <c:pt idx="10">
                  <c:v>Sept. 06, 2020</c:v>
                </c:pt>
                <c:pt idx="11">
                  <c:v>Aug. 30, 2020</c:v>
                </c:pt>
                <c:pt idx="12">
                  <c:v>Aug. 23, 2020</c:v>
                </c:pt>
                <c:pt idx="13">
                  <c:v>Aug. 16, 2020</c:v>
                </c:pt>
                <c:pt idx="14">
                  <c:v>Aug. 09, 2020</c:v>
                </c:pt>
                <c:pt idx="15">
                  <c:v>Aug. 02, 2020</c:v>
                </c:pt>
                <c:pt idx="16">
                  <c:v>July 26, 2020</c:v>
                </c:pt>
                <c:pt idx="17">
                  <c:v>July 19, 2020</c:v>
                </c:pt>
              </c:strCache>
            </c:strRef>
          </c:cat>
          <c:val>
            <c:numRef>
              <c:f>Sheet1!$C$81:$T$81</c:f>
              <c:numCache>
                <c:formatCode>#,##0</c:formatCode>
                <c:ptCount val="18"/>
                <c:pt idx="0">
                  <c:v>354</c:v>
                </c:pt>
                <c:pt idx="1">
                  <c:v>343</c:v>
                </c:pt>
                <c:pt idx="2">
                  <c:v>342</c:v>
                </c:pt>
                <c:pt idx="3">
                  <c:v>365</c:v>
                </c:pt>
                <c:pt idx="4">
                  <c:v>365</c:v>
                </c:pt>
                <c:pt idx="5">
                  <c:v>360</c:v>
                </c:pt>
                <c:pt idx="6">
                  <c:v>354</c:v>
                </c:pt>
                <c:pt idx="7">
                  <c:v>355</c:v>
                </c:pt>
                <c:pt idx="8">
                  <c:v>377</c:v>
                </c:pt>
                <c:pt idx="9">
                  <c:v>378</c:v>
                </c:pt>
                <c:pt idx="10">
                  <c:v>424</c:v>
                </c:pt>
                <c:pt idx="11">
                  <c:v>377</c:v>
                </c:pt>
                <c:pt idx="12">
                  <c:v>359</c:v>
                </c:pt>
                <c:pt idx="13">
                  <c:v>376</c:v>
                </c:pt>
                <c:pt idx="14">
                  <c:v>356</c:v>
                </c:pt>
                <c:pt idx="15">
                  <c:v>363</c:v>
                </c:pt>
                <c:pt idx="16">
                  <c:v>350</c:v>
                </c:pt>
                <c:pt idx="17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2C-FC47-8CBB-2F3887DD32EA}"/>
            </c:ext>
          </c:extLst>
        </c:ser>
        <c:ser>
          <c:idx val="2"/>
          <c:order val="2"/>
          <c:tx>
            <c:strRef>
              <c:f>Sheet1!$B$82</c:f>
              <c:strCache>
                <c:ptCount val="1"/>
                <c:pt idx="0">
                  <c:v>Total Hospitalized</c:v>
                </c:pt>
              </c:strCache>
            </c:strRef>
          </c:tx>
          <c:spPr>
            <a:ln w="381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Sheet1!$C$78:$T$78</c:f>
              <c:strCache>
                <c:ptCount val="18"/>
                <c:pt idx="0">
                  <c:v>November 15, 2020</c:v>
                </c:pt>
                <c:pt idx="1">
                  <c:v>November 8, 2020</c:v>
                </c:pt>
                <c:pt idx="2">
                  <c:v>November 1, 2020</c:v>
                </c:pt>
                <c:pt idx="3">
                  <c:v>October 25, 2020</c:v>
                </c:pt>
                <c:pt idx="4">
                  <c:v>October 18, 2020</c:v>
                </c:pt>
                <c:pt idx="5">
                  <c:v>October 11, 2020</c:v>
                </c:pt>
                <c:pt idx="6">
                  <c:v>October 4, 2020</c:v>
                </c:pt>
                <c:pt idx="7">
                  <c:v>Sept. 27, 2020</c:v>
                </c:pt>
                <c:pt idx="8">
                  <c:v>Sept. 20, 2020</c:v>
                </c:pt>
                <c:pt idx="9">
                  <c:v>Sept. 13, 2020</c:v>
                </c:pt>
                <c:pt idx="10">
                  <c:v>Sept. 06, 2020</c:v>
                </c:pt>
                <c:pt idx="11">
                  <c:v>Aug. 30, 2020</c:v>
                </c:pt>
                <c:pt idx="12">
                  <c:v>Aug. 23, 2020</c:v>
                </c:pt>
                <c:pt idx="13">
                  <c:v>Aug. 16, 2020</c:v>
                </c:pt>
                <c:pt idx="14">
                  <c:v>Aug. 09, 2020</c:v>
                </c:pt>
                <c:pt idx="15">
                  <c:v>Aug. 02, 2020</c:v>
                </c:pt>
                <c:pt idx="16">
                  <c:v>July 26, 2020</c:v>
                </c:pt>
                <c:pt idx="17">
                  <c:v>July 19, 2020</c:v>
                </c:pt>
              </c:strCache>
            </c:strRef>
          </c:cat>
          <c:val>
            <c:numRef>
              <c:f>Sheet1!$C$82:$T$82</c:f>
              <c:numCache>
                <c:formatCode>#,##0</c:formatCode>
                <c:ptCount val="18"/>
                <c:pt idx="0">
                  <c:v>858</c:v>
                </c:pt>
                <c:pt idx="1">
                  <c:v>833</c:v>
                </c:pt>
                <c:pt idx="2">
                  <c:v>873</c:v>
                </c:pt>
                <c:pt idx="3">
                  <c:v>858</c:v>
                </c:pt>
                <c:pt idx="4">
                  <c:v>886</c:v>
                </c:pt>
                <c:pt idx="5">
                  <c:v>878</c:v>
                </c:pt>
                <c:pt idx="6">
                  <c:v>995</c:v>
                </c:pt>
                <c:pt idx="7">
                  <c:v>1080</c:v>
                </c:pt>
                <c:pt idx="8">
                  <c:v>1062</c:v>
                </c:pt>
                <c:pt idx="9">
                  <c:v>1145</c:v>
                </c:pt>
                <c:pt idx="10">
                  <c:v>1309</c:v>
                </c:pt>
                <c:pt idx="11">
                  <c:v>1251</c:v>
                </c:pt>
                <c:pt idx="12">
                  <c:v>1103</c:v>
                </c:pt>
                <c:pt idx="13">
                  <c:v>1320</c:v>
                </c:pt>
                <c:pt idx="14">
                  <c:v>1230</c:v>
                </c:pt>
                <c:pt idx="15">
                  <c:v>1222</c:v>
                </c:pt>
                <c:pt idx="16">
                  <c:v>1173</c:v>
                </c:pt>
                <c:pt idx="17">
                  <c:v>1100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2C-FC47-8CBB-2F3887DD32EA}"/>
            </c:ext>
          </c:extLst>
        </c:ser>
        <c:ser>
          <c:idx val="3"/>
          <c:order val="3"/>
          <c:tx>
            <c:strRef>
              <c:f>Sheet1!$B$83</c:f>
              <c:strCache>
                <c:ptCount val="1"/>
                <c:pt idx="0">
                  <c:v>New Deaths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Sheet1!$C$78:$T$78</c:f>
              <c:strCache>
                <c:ptCount val="18"/>
                <c:pt idx="0">
                  <c:v>November 15, 2020</c:v>
                </c:pt>
                <c:pt idx="1">
                  <c:v>November 8, 2020</c:v>
                </c:pt>
                <c:pt idx="2">
                  <c:v>November 1, 2020</c:v>
                </c:pt>
                <c:pt idx="3">
                  <c:v>October 25, 2020</c:v>
                </c:pt>
                <c:pt idx="4">
                  <c:v>October 18, 2020</c:v>
                </c:pt>
                <c:pt idx="5">
                  <c:v>October 11, 2020</c:v>
                </c:pt>
                <c:pt idx="6">
                  <c:v>October 4, 2020</c:v>
                </c:pt>
                <c:pt idx="7">
                  <c:v>Sept. 27, 2020</c:v>
                </c:pt>
                <c:pt idx="8">
                  <c:v>Sept. 20, 2020</c:v>
                </c:pt>
                <c:pt idx="9">
                  <c:v>Sept. 13, 2020</c:v>
                </c:pt>
                <c:pt idx="10">
                  <c:v>Sept. 06, 2020</c:v>
                </c:pt>
                <c:pt idx="11">
                  <c:v>Aug. 30, 2020</c:v>
                </c:pt>
                <c:pt idx="12">
                  <c:v>Aug. 23, 2020</c:v>
                </c:pt>
                <c:pt idx="13">
                  <c:v>Aug. 16, 2020</c:v>
                </c:pt>
                <c:pt idx="14">
                  <c:v>Aug. 09, 2020</c:v>
                </c:pt>
                <c:pt idx="15">
                  <c:v>Aug. 02, 2020</c:v>
                </c:pt>
                <c:pt idx="16">
                  <c:v>July 26, 2020</c:v>
                </c:pt>
                <c:pt idx="17">
                  <c:v>July 19, 2020</c:v>
                </c:pt>
              </c:strCache>
            </c:strRef>
          </c:cat>
          <c:val>
            <c:numRef>
              <c:f>Sheet1!$C$83:$T$83</c:f>
              <c:numCache>
                <c:formatCode>General</c:formatCode>
                <c:ptCount val="18"/>
                <c:pt idx="0">
                  <c:v>178</c:v>
                </c:pt>
                <c:pt idx="1">
                  <c:v>146</c:v>
                </c:pt>
                <c:pt idx="2">
                  <c:v>131</c:v>
                </c:pt>
                <c:pt idx="3">
                  <c:v>166</c:v>
                </c:pt>
                <c:pt idx="4">
                  <c:v>196</c:v>
                </c:pt>
                <c:pt idx="5">
                  <c:v>544</c:v>
                </c:pt>
                <c:pt idx="6">
                  <c:v>368</c:v>
                </c:pt>
                <c:pt idx="7">
                  <c:v>189</c:v>
                </c:pt>
                <c:pt idx="8">
                  <c:v>187</c:v>
                </c:pt>
                <c:pt idx="9">
                  <c:v>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2C-FC47-8CBB-2F3887DD3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080576"/>
        <c:axId val="142396400"/>
      </c:lineChart>
      <c:catAx>
        <c:axId val="13708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396400"/>
        <c:crosses val="autoZero"/>
        <c:auto val="1"/>
        <c:lblAlgn val="ctr"/>
        <c:lblOffset val="100"/>
        <c:noMultiLvlLbl val="0"/>
      </c:catAx>
      <c:valAx>
        <c:axId val="14239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8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chemeClr val="bg2">
              <a:lumMod val="9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Number of Positive Cases Added Since 11/18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Sheet1!$D$151</c:f>
              <c:strCache>
                <c:ptCount val="1"/>
                <c:pt idx="0">
                  <c:v>Number of Positive Cases Added or Subtracted Since 11/18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Sheet1!$C$152:$C$186</c:f>
              <c:numCache>
                <c:formatCode>General</c:formatCode>
                <c:ptCount val="3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</c:numCache>
            </c:numRef>
          </c:cat>
          <c:val>
            <c:numRef>
              <c:f>Sheet1!$D$152:$D$186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11</c:v>
                </c:pt>
                <c:pt idx="6">
                  <c:v>4</c:v>
                </c:pt>
                <c:pt idx="7">
                  <c:v>19</c:v>
                </c:pt>
                <c:pt idx="8">
                  <c:v>26</c:v>
                </c:pt>
                <c:pt idx="9">
                  <c:v>28</c:v>
                </c:pt>
                <c:pt idx="10">
                  <c:v>25</c:v>
                </c:pt>
                <c:pt idx="11">
                  <c:v>73</c:v>
                </c:pt>
                <c:pt idx="12">
                  <c:v>29</c:v>
                </c:pt>
                <c:pt idx="13">
                  <c:v>26</c:v>
                </c:pt>
                <c:pt idx="14">
                  <c:v>11</c:v>
                </c:pt>
                <c:pt idx="15">
                  <c:v>16</c:v>
                </c:pt>
                <c:pt idx="16">
                  <c:v>90</c:v>
                </c:pt>
                <c:pt idx="17">
                  <c:v>92</c:v>
                </c:pt>
                <c:pt idx="18">
                  <c:v>141</c:v>
                </c:pt>
                <c:pt idx="19">
                  <c:v>102</c:v>
                </c:pt>
                <c:pt idx="20">
                  <c:v>99</c:v>
                </c:pt>
                <c:pt idx="21">
                  <c:v>204</c:v>
                </c:pt>
                <c:pt idx="22">
                  <c:v>179</c:v>
                </c:pt>
                <c:pt idx="23">
                  <c:v>129</c:v>
                </c:pt>
                <c:pt idx="24">
                  <c:v>156</c:v>
                </c:pt>
                <c:pt idx="25">
                  <c:v>166</c:v>
                </c:pt>
                <c:pt idx="26">
                  <c:v>121</c:v>
                </c:pt>
                <c:pt idx="27">
                  <c:v>98</c:v>
                </c:pt>
                <c:pt idx="28">
                  <c:v>76</c:v>
                </c:pt>
                <c:pt idx="29">
                  <c:v>108</c:v>
                </c:pt>
                <c:pt idx="30">
                  <c:v>169</c:v>
                </c:pt>
                <c:pt idx="31">
                  <c:v>130</c:v>
                </c:pt>
                <c:pt idx="32">
                  <c:v>311</c:v>
                </c:pt>
                <c:pt idx="33">
                  <c:v>1072</c:v>
                </c:pt>
                <c:pt idx="34">
                  <c:v>1380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E1-014E-8998-D0F19A29DDF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3762591"/>
        <c:axId val="507035951"/>
      </c:lineChart>
      <c:catAx>
        <c:axId val="473762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035951"/>
        <c:crosses val="autoZero"/>
        <c:auto val="1"/>
        <c:lblAlgn val="ctr"/>
        <c:lblOffset val="100"/>
        <c:noMultiLvlLbl val="0"/>
      </c:catAx>
      <c:valAx>
        <c:axId val="507035951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37625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4883</xdr:colOff>
      <xdr:row>85</xdr:row>
      <xdr:rowOff>20515</xdr:rowOff>
    </xdr:from>
    <xdr:to>
      <xdr:col>21</xdr:col>
      <xdr:colOff>1121833</xdr:colOff>
      <xdr:row>113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E655509-5131-F64C-83F5-FEE304E1B7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812801</xdr:colOff>
      <xdr:row>115</xdr:row>
      <xdr:rowOff>241301</xdr:rowOff>
    </xdr:from>
    <xdr:to>
      <xdr:col>21</xdr:col>
      <xdr:colOff>1130301</xdr:colOff>
      <xdr:row>135</xdr:row>
      <xdr:rowOff>177800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9A6BAE5-917A-5C46-9E48-7133C46218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804332</xdr:colOff>
      <xdr:row>135</xdr:row>
      <xdr:rowOff>168275</xdr:rowOff>
    </xdr:from>
    <xdr:ext cx="27178001" cy="468013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88A86C8-D682-C048-A2C0-F9233A06B4DB}"/>
            </a:ext>
          </a:extLst>
        </xdr:cNvPr>
        <xdr:cNvSpPr txBox="1"/>
      </xdr:nvSpPr>
      <xdr:spPr>
        <a:xfrm>
          <a:off x="804332" y="28599342"/>
          <a:ext cx="27178001" cy="468013"/>
        </a:xfrm>
        <a:prstGeom prst="rect">
          <a:avLst/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2400"/>
            <a:t>Epidemiologic</a:t>
          </a:r>
          <a:r>
            <a:rPr lang="en-US" sz="2400" baseline="0"/>
            <a:t> Week</a:t>
          </a:r>
          <a:endParaRPr lang="en-US" sz="24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0.48336</cdr:y>
    </cdr:from>
    <cdr:to>
      <cdr:x>0.99287</cdr:x>
      <cdr:y>0.65664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A3D72A7-557D-3D41-8F61-213B4A1E8407}"/>
            </a:ext>
          </a:extLst>
        </cdr:cNvPr>
        <cdr:cNvSpPr txBox="1"/>
      </cdr:nvSpPr>
      <cdr:spPr>
        <a:xfrm xmlns:a="http://schemas.openxmlformats.org/drawingml/2006/main">
          <a:off x="0" y="2704058"/>
          <a:ext cx="8842375" cy="969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Epidemiologic</a:t>
          </a:r>
          <a:r>
            <a:rPr lang="en-US" sz="1100" baseline="0"/>
            <a:t> Week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oares/Desktop/TCD/TCD%205-6/Tracking%20the%20spread%20and%20outcome%20of%20the%20novel%20coronavirus%20in%20Ecuador%2011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1">
          <cell r="C161" t="str">
            <v>Number of Positive Cases Added or Subtracted Since 11/1/2020</v>
          </cell>
        </row>
        <row r="163">
          <cell r="B163">
            <v>11</v>
          </cell>
          <cell r="C163">
            <v>0</v>
          </cell>
        </row>
        <row r="164">
          <cell r="B164">
            <v>12</v>
          </cell>
          <cell r="C164">
            <v>1</v>
          </cell>
        </row>
        <row r="165">
          <cell r="B165">
            <v>13</v>
          </cell>
          <cell r="C165">
            <v>6</v>
          </cell>
        </row>
        <row r="166">
          <cell r="B166">
            <v>14</v>
          </cell>
          <cell r="C166">
            <v>9</v>
          </cell>
        </row>
        <row r="167">
          <cell r="B167">
            <v>15</v>
          </cell>
          <cell r="C167">
            <v>7</v>
          </cell>
        </row>
        <row r="168">
          <cell r="B168">
            <v>16</v>
          </cell>
          <cell r="C168">
            <v>11</v>
          </cell>
        </row>
        <row r="169">
          <cell r="B169">
            <v>17</v>
          </cell>
          <cell r="C169">
            <v>4</v>
          </cell>
        </row>
        <row r="170">
          <cell r="B170">
            <v>18</v>
          </cell>
          <cell r="C170">
            <v>19</v>
          </cell>
        </row>
        <row r="171">
          <cell r="B171">
            <v>19</v>
          </cell>
          <cell r="C171">
            <v>26</v>
          </cell>
        </row>
        <row r="172">
          <cell r="B172">
            <v>20</v>
          </cell>
          <cell r="C172">
            <v>28</v>
          </cell>
        </row>
        <row r="173">
          <cell r="B173">
            <v>21</v>
          </cell>
          <cell r="C173">
            <v>25</v>
          </cell>
        </row>
        <row r="174">
          <cell r="B174">
            <v>22</v>
          </cell>
          <cell r="C174">
            <v>73</v>
          </cell>
        </row>
        <row r="175">
          <cell r="B175">
            <v>23</v>
          </cell>
          <cell r="C175">
            <v>29</v>
          </cell>
        </row>
        <row r="176">
          <cell r="B176">
            <v>24</v>
          </cell>
          <cell r="C176">
            <v>26</v>
          </cell>
        </row>
        <row r="177">
          <cell r="B177">
            <v>25</v>
          </cell>
          <cell r="C177">
            <v>11</v>
          </cell>
        </row>
        <row r="178">
          <cell r="B178">
            <v>26</v>
          </cell>
          <cell r="C178">
            <v>16</v>
          </cell>
        </row>
        <row r="179">
          <cell r="B179">
            <v>27</v>
          </cell>
          <cell r="C179">
            <v>90</v>
          </cell>
        </row>
        <row r="180">
          <cell r="B180">
            <v>28</v>
          </cell>
          <cell r="C180">
            <v>92</v>
          </cell>
        </row>
        <row r="181">
          <cell r="B181">
            <v>29</v>
          </cell>
          <cell r="C181">
            <v>141</v>
          </cell>
        </row>
        <row r="182">
          <cell r="B182">
            <v>30</v>
          </cell>
          <cell r="C182">
            <v>102</v>
          </cell>
        </row>
        <row r="183">
          <cell r="B183">
            <v>31</v>
          </cell>
          <cell r="C183">
            <v>99</v>
          </cell>
        </row>
        <row r="184">
          <cell r="B184">
            <v>32</v>
          </cell>
          <cell r="C184">
            <v>204</v>
          </cell>
        </row>
        <row r="185">
          <cell r="B185">
            <v>33</v>
          </cell>
          <cell r="C185">
            <v>179</v>
          </cell>
        </row>
        <row r="186">
          <cell r="B186">
            <v>34</v>
          </cell>
          <cell r="C186">
            <v>129</v>
          </cell>
        </row>
        <row r="187">
          <cell r="B187">
            <v>35</v>
          </cell>
          <cell r="C187">
            <v>156</v>
          </cell>
        </row>
        <row r="188">
          <cell r="B188">
            <v>36</v>
          </cell>
          <cell r="C188">
            <v>166</v>
          </cell>
        </row>
        <row r="189">
          <cell r="B189">
            <v>37</v>
          </cell>
          <cell r="C189">
            <v>121</v>
          </cell>
        </row>
        <row r="190">
          <cell r="B190">
            <v>38</v>
          </cell>
          <cell r="C190">
            <v>98</v>
          </cell>
        </row>
        <row r="191">
          <cell r="B191">
            <v>39</v>
          </cell>
          <cell r="C191">
            <v>76</v>
          </cell>
        </row>
        <row r="192">
          <cell r="B192">
            <v>40</v>
          </cell>
          <cell r="C192">
            <v>108</v>
          </cell>
        </row>
        <row r="193">
          <cell r="B193">
            <v>41</v>
          </cell>
          <cell r="C193">
            <v>169</v>
          </cell>
        </row>
        <row r="194">
          <cell r="B194">
            <v>42</v>
          </cell>
          <cell r="C194">
            <v>130</v>
          </cell>
        </row>
        <row r="195">
          <cell r="B195">
            <v>43</v>
          </cell>
          <cell r="C195">
            <v>311</v>
          </cell>
        </row>
        <row r="196">
          <cell r="B196">
            <v>44</v>
          </cell>
          <cell r="C196">
            <v>1072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1D65A-4B3F-DF4C-A20E-3CF4CA6B764A}">
  <sheetPr>
    <pageSetUpPr fitToPage="1"/>
  </sheetPr>
  <dimension ref="A2:DQ627"/>
  <sheetViews>
    <sheetView tabSelected="1" zoomScale="110" zoomScaleNormal="110" workbookViewId="0">
      <selection activeCell="V83" sqref="V83"/>
    </sheetView>
  </sheetViews>
  <sheetFormatPr baseColWidth="10" defaultRowHeight="16" x14ac:dyDescent="0.2"/>
  <cols>
    <col min="2" max="2" width="30.33203125" customWidth="1"/>
    <col min="3" max="3" width="17.33203125" customWidth="1"/>
    <col min="4" max="7" width="18" customWidth="1"/>
    <col min="8" max="8" width="17.83203125" customWidth="1"/>
    <col min="9" max="10" width="16.5" customWidth="1"/>
    <col min="11" max="14" width="16" customWidth="1"/>
    <col min="15" max="19" width="15.1640625" customWidth="1"/>
    <col min="20" max="26" width="15.33203125" customWidth="1"/>
    <col min="27" max="43" width="14.83203125" customWidth="1"/>
    <col min="44" max="44" width="14.83203125" style="76" customWidth="1"/>
    <col min="45" max="45" width="14.83203125" customWidth="1"/>
    <col min="46" max="46" width="14.83203125" style="76" customWidth="1"/>
    <col min="47" max="90" width="14.83203125" customWidth="1"/>
    <col min="91" max="99" width="14.83203125" style="2" customWidth="1"/>
    <col min="100" max="100" width="14.83203125" customWidth="1"/>
    <col min="101" max="101" width="14.83203125" style="1" customWidth="1"/>
    <col min="102" max="102" width="14.83203125" customWidth="1"/>
    <col min="103" max="103" width="14.83203125" style="1" customWidth="1"/>
    <col min="104" max="104" width="14.83203125" customWidth="1"/>
    <col min="105" max="105" width="14.83203125" style="1" customWidth="1"/>
    <col min="106" max="106" width="14.83203125" customWidth="1"/>
    <col min="107" max="107" width="14.83203125" style="1" customWidth="1"/>
    <col min="108" max="113" width="14.83203125" customWidth="1"/>
  </cols>
  <sheetData>
    <row r="2" spans="2:113" ht="17" thickBot="1" x14ac:dyDescent="0.25"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51"/>
      <c r="AP2" s="51"/>
      <c r="AQ2" s="51"/>
      <c r="AR2" s="75"/>
      <c r="AS2" s="51"/>
      <c r="AT2" s="75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</row>
    <row r="3" spans="2:113" ht="21" x14ac:dyDescent="0.25">
      <c r="B3" s="10"/>
      <c r="AO3" s="96"/>
      <c r="CG3" s="12"/>
      <c r="CH3" s="12"/>
      <c r="CI3" s="12"/>
      <c r="CJ3" s="12"/>
      <c r="CK3" s="12"/>
      <c r="CL3" s="12"/>
      <c r="CM3" s="11"/>
      <c r="CN3" s="11"/>
      <c r="CO3" s="11"/>
      <c r="CP3" s="11"/>
      <c r="CQ3" s="11"/>
      <c r="CR3" s="11"/>
      <c r="CS3" s="11"/>
      <c r="CT3" s="11"/>
      <c r="CU3" s="11"/>
      <c r="CV3" s="12"/>
      <c r="CW3" s="13"/>
      <c r="CX3" s="12"/>
      <c r="CY3" s="13"/>
      <c r="CZ3" s="12"/>
      <c r="DA3" s="13"/>
      <c r="DB3" s="12"/>
      <c r="DC3" s="13"/>
      <c r="DD3" s="12"/>
      <c r="DE3" s="12"/>
      <c r="DF3" s="12"/>
      <c r="DG3" s="12"/>
      <c r="DH3" s="12"/>
      <c r="DI3" s="14"/>
    </row>
    <row r="4" spans="2:113" ht="21" x14ac:dyDescent="0.25">
      <c r="B4" s="15" t="s">
        <v>0</v>
      </c>
      <c r="CM4" s="9"/>
      <c r="CN4" s="9"/>
      <c r="CO4" s="9"/>
      <c r="CP4" s="9"/>
      <c r="CQ4" s="9"/>
      <c r="CR4" s="9"/>
      <c r="CS4" s="9"/>
      <c r="CT4" s="9"/>
      <c r="CU4" s="9"/>
      <c r="CV4" s="6"/>
      <c r="CW4" s="8"/>
      <c r="CX4" s="6"/>
      <c r="CY4" s="8"/>
      <c r="CZ4" s="6"/>
      <c r="DA4" s="8"/>
      <c r="DB4" s="6"/>
      <c r="DC4" s="8"/>
      <c r="DD4" s="6"/>
      <c r="DE4" s="6"/>
      <c r="DF4" s="6"/>
      <c r="DG4" s="6"/>
      <c r="DH4" s="6"/>
      <c r="DI4" s="16"/>
    </row>
    <row r="5" spans="2:113" x14ac:dyDescent="0.2">
      <c r="B5" s="17"/>
      <c r="CM5" s="9"/>
      <c r="CN5" s="9"/>
      <c r="CO5" s="9"/>
      <c r="CP5" s="9"/>
      <c r="CQ5" s="9"/>
      <c r="CR5" s="9"/>
      <c r="CS5" s="9"/>
      <c r="CT5" s="9"/>
      <c r="CU5" s="9"/>
      <c r="CV5" s="6"/>
      <c r="CW5" s="8"/>
      <c r="CX5" s="6"/>
      <c r="CY5" s="8"/>
      <c r="CZ5" s="6"/>
      <c r="DA5" s="8"/>
      <c r="DB5" s="6"/>
      <c r="DC5" s="8"/>
      <c r="DD5" s="6"/>
      <c r="DE5" s="6"/>
      <c r="DF5" s="6"/>
      <c r="DG5" s="6"/>
      <c r="DH5" s="6"/>
      <c r="DI5" s="16"/>
    </row>
    <row r="6" spans="2:113" x14ac:dyDescent="0.2">
      <c r="B6" s="17"/>
      <c r="CM6" s="9"/>
      <c r="CN6" s="9"/>
      <c r="CO6" s="9"/>
      <c r="CP6" s="9"/>
      <c r="CQ6" s="9"/>
      <c r="CR6" s="9"/>
      <c r="CS6" s="9"/>
      <c r="CT6" s="9"/>
      <c r="CU6" s="9"/>
      <c r="CV6" s="6"/>
      <c r="CW6" s="8"/>
      <c r="CX6" s="6"/>
      <c r="CY6" s="8"/>
      <c r="CZ6" s="6"/>
      <c r="DA6" s="8"/>
      <c r="DB6" s="6"/>
      <c r="DC6" s="8"/>
      <c r="DD6" s="6"/>
      <c r="DE6" s="6"/>
      <c r="DF6" s="6"/>
      <c r="DG6" s="6"/>
      <c r="DH6" s="6"/>
      <c r="DI6" s="16"/>
    </row>
    <row r="7" spans="2:113" ht="17" thickBot="1" x14ac:dyDescent="0.25">
      <c r="B7" s="17"/>
      <c r="C7" s="97">
        <v>44150</v>
      </c>
      <c r="D7" s="97">
        <v>44150</v>
      </c>
      <c r="E7" s="97">
        <v>44150</v>
      </c>
      <c r="F7" s="97">
        <v>44150</v>
      </c>
      <c r="G7" s="97">
        <v>44143</v>
      </c>
      <c r="H7" s="97">
        <v>44143</v>
      </c>
      <c r="I7" s="97">
        <v>44143</v>
      </c>
      <c r="J7" s="97">
        <v>44143</v>
      </c>
      <c r="K7" s="97">
        <v>44136</v>
      </c>
      <c r="L7" s="97">
        <v>44136</v>
      </c>
      <c r="M7" s="97">
        <v>44136</v>
      </c>
      <c r="N7" s="97">
        <v>44136</v>
      </c>
      <c r="O7" s="97">
        <v>44129</v>
      </c>
      <c r="P7" s="97">
        <v>44129</v>
      </c>
      <c r="Q7" s="97">
        <v>44129</v>
      </c>
      <c r="R7" s="97">
        <v>44129</v>
      </c>
      <c r="S7" s="97">
        <v>44122</v>
      </c>
      <c r="T7" s="97">
        <v>44122</v>
      </c>
      <c r="U7" s="97">
        <v>44122</v>
      </c>
      <c r="V7" s="97">
        <v>44122</v>
      </c>
      <c r="W7" s="97">
        <v>44115</v>
      </c>
      <c r="X7" s="97">
        <v>44115</v>
      </c>
      <c r="Y7" s="97">
        <v>44115</v>
      </c>
      <c r="Z7" s="97">
        <v>44115</v>
      </c>
      <c r="AA7" s="97">
        <v>44108</v>
      </c>
      <c r="AB7" s="97">
        <v>44108</v>
      </c>
      <c r="AC7" s="97">
        <v>44108</v>
      </c>
      <c r="AD7" s="97">
        <v>44108</v>
      </c>
      <c r="AE7" s="97" t="s">
        <v>43</v>
      </c>
      <c r="AF7" s="97" t="s">
        <v>43</v>
      </c>
      <c r="AG7" s="97" t="s">
        <v>43</v>
      </c>
      <c r="AH7" s="97" t="s">
        <v>43</v>
      </c>
      <c r="AI7" s="91" t="s">
        <v>42</v>
      </c>
      <c r="AJ7" s="91" t="s">
        <v>42</v>
      </c>
      <c r="AK7" s="91" t="s">
        <v>42</v>
      </c>
      <c r="AL7" s="91" t="s">
        <v>42</v>
      </c>
      <c r="AM7" s="91" t="s">
        <v>41</v>
      </c>
      <c r="AN7" t="s">
        <v>41</v>
      </c>
      <c r="AO7" t="s">
        <v>41</v>
      </c>
      <c r="AP7" t="s">
        <v>41</v>
      </c>
      <c r="AQ7" t="s">
        <v>39</v>
      </c>
      <c r="AR7" s="76" t="s">
        <v>39</v>
      </c>
      <c r="AS7" t="s">
        <v>39</v>
      </c>
      <c r="AT7" s="76" t="s">
        <v>39</v>
      </c>
      <c r="AU7" s="18"/>
      <c r="AV7" s="19">
        <v>44073</v>
      </c>
      <c r="AW7" s="19">
        <v>44073</v>
      </c>
      <c r="AX7" s="19">
        <v>44073</v>
      </c>
      <c r="AY7" s="19">
        <v>44073</v>
      </c>
      <c r="AZ7" s="19">
        <v>44066</v>
      </c>
      <c r="BA7" s="19">
        <v>44066</v>
      </c>
      <c r="BB7" s="19">
        <v>44066</v>
      </c>
      <c r="BC7" s="19">
        <v>44066</v>
      </c>
      <c r="BD7" s="19">
        <v>44059</v>
      </c>
      <c r="BE7" s="19">
        <v>44059</v>
      </c>
      <c r="BF7" s="19">
        <v>44059</v>
      </c>
      <c r="BG7" s="19">
        <v>44059</v>
      </c>
      <c r="BH7" s="19">
        <v>44052</v>
      </c>
      <c r="BI7" s="19">
        <v>44052</v>
      </c>
      <c r="BJ7" s="19">
        <v>44052</v>
      </c>
      <c r="BK7" s="19">
        <v>44052</v>
      </c>
      <c r="BL7" s="19">
        <v>44045</v>
      </c>
      <c r="BM7" s="19">
        <v>44045</v>
      </c>
      <c r="BN7" s="19">
        <v>44045</v>
      </c>
      <c r="BO7" s="19">
        <v>44045</v>
      </c>
      <c r="BP7" s="19">
        <v>44038</v>
      </c>
      <c r="BQ7" s="19">
        <v>44038</v>
      </c>
      <c r="BR7" s="19">
        <v>44038</v>
      </c>
      <c r="BS7" s="19">
        <v>44038</v>
      </c>
      <c r="BT7" s="18">
        <v>44031</v>
      </c>
      <c r="BU7" s="18">
        <v>44031</v>
      </c>
      <c r="BV7" s="18">
        <v>44031</v>
      </c>
      <c r="BW7" s="18">
        <v>44031</v>
      </c>
      <c r="BX7" s="18">
        <v>44024</v>
      </c>
      <c r="BY7" s="18">
        <v>44024</v>
      </c>
      <c r="BZ7" s="18">
        <v>44024</v>
      </c>
      <c r="CA7" s="18">
        <v>44024</v>
      </c>
      <c r="CB7" s="18">
        <v>44017</v>
      </c>
      <c r="CC7" s="18">
        <v>44017</v>
      </c>
      <c r="CD7" s="18">
        <v>44017</v>
      </c>
      <c r="CE7" s="18">
        <v>44017</v>
      </c>
      <c r="CF7" s="18">
        <v>44010</v>
      </c>
      <c r="CG7" s="18">
        <v>44010</v>
      </c>
      <c r="CH7" s="18">
        <v>44010</v>
      </c>
      <c r="CI7" s="18">
        <v>44010</v>
      </c>
      <c r="CJ7" s="18">
        <v>44002</v>
      </c>
      <c r="CK7" s="18">
        <v>44002</v>
      </c>
      <c r="CL7" s="18">
        <v>44002</v>
      </c>
      <c r="CM7" s="18">
        <v>44002</v>
      </c>
      <c r="CN7" s="18">
        <v>43995</v>
      </c>
      <c r="CO7" s="18">
        <v>43995</v>
      </c>
      <c r="CP7" s="18">
        <v>43995</v>
      </c>
      <c r="CQ7" s="18">
        <v>43995</v>
      </c>
      <c r="CR7" s="18">
        <v>43988</v>
      </c>
      <c r="CS7" s="18">
        <v>43988</v>
      </c>
      <c r="CT7" s="18">
        <v>43988</v>
      </c>
      <c r="CU7" s="18">
        <v>43988</v>
      </c>
      <c r="CV7" s="19">
        <v>43982</v>
      </c>
      <c r="CW7" s="19">
        <v>43982</v>
      </c>
      <c r="CX7" s="19">
        <v>43982</v>
      </c>
      <c r="CY7" s="19">
        <v>43982</v>
      </c>
      <c r="CZ7" s="19">
        <v>43975</v>
      </c>
      <c r="DA7" s="19">
        <v>43975</v>
      </c>
      <c r="DB7" s="19">
        <v>43975</v>
      </c>
      <c r="DC7" s="19">
        <v>43975</v>
      </c>
      <c r="DD7" s="19">
        <v>43968</v>
      </c>
      <c r="DE7" s="19">
        <v>43968</v>
      </c>
      <c r="DF7" s="19">
        <v>43968</v>
      </c>
      <c r="DG7" s="19">
        <v>43968</v>
      </c>
      <c r="DH7" s="19">
        <v>43961</v>
      </c>
      <c r="DI7" s="20">
        <v>43961</v>
      </c>
    </row>
    <row r="8" spans="2:113" s="3" customFormat="1" x14ac:dyDescent="0.2">
      <c r="B8" s="21" t="s">
        <v>30</v>
      </c>
      <c r="C8" s="5"/>
      <c r="D8" s="5"/>
      <c r="E8" s="5"/>
      <c r="F8" s="5"/>
      <c r="G8" s="5" t="s">
        <v>27</v>
      </c>
      <c r="H8" s="4" t="s">
        <v>23</v>
      </c>
      <c r="I8" s="5" t="s">
        <v>22</v>
      </c>
      <c r="J8" s="4" t="s">
        <v>23</v>
      </c>
      <c r="K8" s="5" t="s">
        <v>27</v>
      </c>
      <c r="L8" s="4" t="s">
        <v>23</v>
      </c>
      <c r="M8" s="5" t="s">
        <v>22</v>
      </c>
      <c r="N8" s="4" t="s">
        <v>23</v>
      </c>
      <c r="O8" s="5" t="s">
        <v>27</v>
      </c>
      <c r="P8" s="4" t="s">
        <v>23</v>
      </c>
      <c r="Q8" s="5" t="s">
        <v>22</v>
      </c>
      <c r="R8" s="4" t="s">
        <v>23</v>
      </c>
      <c r="S8" s="5" t="s">
        <v>27</v>
      </c>
      <c r="T8" s="4" t="s">
        <v>23</v>
      </c>
      <c r="U8" s="5" t="s">
        <v>22</v>
      </c>
      <c r="V8" s="4" t="s">
        <v>23</v>
      </c>
      <c r="W8" s="5" t="s">
        <v>27</v>
      </c>
      <c r="X8" s="4" t="s">
        <v>23</v>
      </c>
      <c r="Y8" s="5" t="s">
        <v>22</v>
      </c>
      <c r="Z8" s="4" t="s">
        <v>23</v>
      </c>
      <c r="AA8" s="5" t="s">
        <v>27</v>
      </c>
      <c r="AB8" s="4" t="s">
        <v>23</v>
      </c>
      <c r="AC8" s="5" t="s">
        <v>22</v>
      </c>
      <c r="AD8" s="4" t="s">
        <v>23</v>
      </c>
      <c r="AE8" s="5" t="s">
        <v>27</v>
      </c>
      <c r="AF8" s="4" t="s">
        <v>23</v>
      </c>
      <c r="AG8" s="5" t="s">
        <v>22</v>
      </c>
      <c r="AH8" s="4" t="s">
        <v>23</v>
      </c>
      <c r="AI8" s="5" t="s">
        <v>27</v>
      </c>
      <c r="AJ8" s="4" t="s">
        <v>23</v>
      </c>
      <c r="AK8" s="5" t="s">
        <v>22</v>
      </c>
      <c r="AL8" s="4" t="s">
        <v>23</v>
      </c>
      <c r="AM8" s="5" t="s">
        <v>27</v>
      </c>
      <c r="AN8" s="4" t="s">
        <v>23</v>
      </c>
      <c r="AO8" s="5" t="s">
        <v>22</v>
      </c>
      <c r="AP8" s="4" t="s">
        <v>23</v>
      </c>
      <c r="AQ8" s="5" t="s">
        <v>27</v>
      </c>
      <c r="AR8" s="4" t="s">
        <v>23</v>
      </c>
      <c r="AS8" s="5" t="s">
        <v>22</v>
      </c>
      <c r="AT8" s="4" t="s">
        <v>23</v>
      </c>
      <c r="AU8" s="84"/>
      <c r="AV8" s="5" t="s">
        <v>27</v>
      </c>
      <c r="AW8" s="4" t="s">
        <v>23</v>
      </c>
      <c r="AX8" s="5" t="s">
        <v>22</v>
      </c>
      <c r="AY8" s="4" t="s">
        <v>23</v>
      </c>
      <c r="AZ8" s="5" t="s">
        <v>27</v>
      </c>
      <c r="BA8" s="4" t="s">
        <v>23</v>
      </c>
      <c r="BB8" s="5" t="s">
        <v>22</v>
      </c>
      <c r="BC8" s="4" t="s">
        <v>23</v>
      </c>
      <c r="BD8" s="5" t="s">
        <v>27</v>
      </c>
      <c r="BE8" s="4" t="s">
        <v>23</v>
      </c>
      <c r="BF8" s="5" t="s">
        <v>22</v>
      </c>
      <c r="BG8" s="4" t="s">
        <v>23</v>
      </c>
      <c r="BH8" s="5" t="s">
        <v>27</v>
      </c>
      <c r="BI8" s="4" t="s">
        <v>23</v>
      </c>
      <c r="BJ8" s="5" t="s">
        <v>22</v>
      </c>
      <c r="BK8" s="4" t="s">
        <v>23</v>
      </c>
      <c r="BL8" s="5" t="s">
        <v>27</v>
      </c>
      <c r="BM8" s="4" t="s">
        <v>23</v>
      </c>
      <c r="BN8" s="5" t="s">
        <v>22</v>
      </c>
      <c r="BO8" s="4" t="s">
        <v>23</v>
      </c>
      <c r="BP8" s="5" t="s">
        <v>27</v>
      </c>
      <c r="BQ8" s="4" t="s">
        <v>23</v>
      </c>
      <c r="BR8" s="5" t="s">
        <v>22</v>
      </c>
      <c r="BS8" s="4" t="s">
        <v>23</v>
      </c>
      <c r="BT8" s="5" t="s">
        <v>27</v>
      </c>
      <c r="BU8" s="4" t="s">
        <v>23</v>
      </c>
      <c r="BV8" s="5" t="s">
        <v>22</v>
      </c>
      <c r="BW8" s="4" t="s">
        <v>23</v>
      </c>
      <c r="BX8" s="5" t="s">
        <v>27</v>
      </c>
      <c r="BY8" s="4" t="s">
        <v>23</v>
      </c>
      <c r="BZ8" s="5" t="s">
        <v>22</v>
      </c>
      <c r="CA8" s="4" t="s">
        <v>23</v>
      </c>
      <c r="CB8" s="5" t="s">
        <v>27</v>
      </c>
      <c r="CC8" s="4" t="s">
        <v>23</v>
      </c>
      <c r="CD8" s="5" t="s">
        <v>22</v>
      </c>
      <c r="CE8" s="4" t="s">
        <v>23</v>
      </c>
      <c r="CF8" s="5" t="s">
        <v>27</v>
      </c>
      <c r="CG8" s="4" t="s">
        <v>23</v>
      </c>
      <c r="CH8" s="5" t="s">
        <v>22</v>
      </c>
      <c r="CI8" s="4" t="s">
        <v>23</v>
      </c>
      <c r="CJ8" s="5" t="s">
        <v>27</v>
      </c>
      <c r="CK8" s="4" t="s">
        <v>23</v>
      </c>
      <c r="CL8" s="5" t="s">
        <v>22</v>
      </c>
      <c r="CM8" s="4" t="s">
        <v>23</v>
      </c>
      <c r="CN8" s="5" t="s">
        <v>27</v>
      </c>
      <c r="CO8" s="4" t="s">
        <v>23</v>
      </c>
      <c r="CP8" s="5" t="s">
        <v>22</v>
      </c>
      <c r="CQ8" s="4" t="s">
        <v>23</v>
      </c>
      <c r="CR8" s="5" t="s">
        <v>27</v>
      </c>
      <c r="CS8" s="4" t="s">
        <v>23</v>
      </c>
      <c r="CT8" s="5" t="s">
        <v>22</v>
      </c>
      <c r="CU8" s="4" t="s">
        <v>23</v>
      </c>
      <c r="CV8" s="5" t="s">
        <v>27</v>
      </c>
      <c r="CW8" s="4" t="s">
        <v>23</v>
      </c>
      <c r="CX8" s="5" t="s">
        <v>22</v>
      </c>
      <c r="CY8" s="4" t="s">
        <v>23</v>
      </c>
      <c r="CZ8" s="5" t="s">
        <v>27</v>
      </c>
      <c r="DA8" s="4" t="s">
        <v>23</v>
      </c>
      <c r="DB8" s="5" t="s">
        <v>22</v>
      </c>
      <c r="DC8" s="4" t="s">
        <v>23</v>
      </c>
      <c r="DD8" s="5" t="s">
        <v>27</v>
      </c>
      <c r="DE8" s="4" t="s">
        <v>23</v>
      </c>
      <c r="DF8" s="5" t="s">
        <v>22</v>
      </c>
      <c r="DG8" s="4" t="s">
        <v>23</v>
      </c>
      <c r="DH8" s="5" t="s">
        <v>27</v>
      </c>
      <c r="DI8" s="22" t="s">
        <v>22</v>
      </c>
    </row>
    <row r="9" spans="2:113" x14ac:dyDescent="0.2">
      <c r="B9" s="72" t="s">
        <v>1</v>
      </c>
      <c r="C9">
        <v>11098</v>
      </c>
      <c r="D9" s="7">
        <f t="shared" ref="D9:D36" si="0">SUM(C9/G9)-100%</f>
        <v>1.975558210052375E-2</v>
      </c>
      <c r="E9">
        <v>214</v>
      </c>
      <c r="F9" s="30">
        <f t="shared" ref="F9:F33" si="1">SUM(E9/I9)-100%</f>
        <v>1.4218009478673022E-2</v>
      </c>
      <c r="G9">
        <v>10883</v>
      </c>
      <c r="H9" s="7">
        <f t="shared" ref="H9:H36" si="2">SUM(G9/K9)-100%</f>
        <v>2.1110902608369342E-2</v>
      </c>
      <c r="I9">
        <f>199+12</f>
        <v>211</v>
      </c>
      <c r="J9" s="32">
        <f t="shared" ref="J9:J33" si="3">SUM(I9/M9)-100%</f>
        <v>1.9323671497584627E-2</v>
      </c>
      <c r="K9">
        <v>10658</v>
      </c>
      <c r="L9" s="7">
        <f t="shared" ref="L9:L36" si="4">SUM(K9/O9)-100%</f>
        <v>2.4610651797731142E-2</v>
      </c>
      <c r="M9">
        <v>207</v>
      </c>
      <c r="N9" s="30">
        <f t="shared" ref="N9:N33" si="5">SUM(M9/Q9)-100%</f>
        <v>6.1538461538461542E-2</v>
      </c>
      <c r="O9">
        <v>10402</v>
      </c>
      <c r="P9" s="30">
        <f t="shared" ref="P9:P36" si="6">SUM(O9/S9)-100%</f>
        <v>4.0512153646093729E-2</v>
      </c>
      <c r="Q9">
        <v>195</v>
      </c>
      <c r="R9" s="32">
        <f t="shared" ref="R9:R33" si="7">SUM(Q9/U9)-100%</f>
        <v>7.7348066298342566E-2</v>
      </c>
      <c r="S9">
        <v>9997</v>
      </c>
      <c r="T9" s="32">
        <f t="shared" ref="T9:T36" si="8">SUM(S9/W9)-100%</f>
        <v>4.4073107049608318E-2</v>
      </c>
      <c r="U9">
        <v>181</v>
      </c>
      <c r="V9" s="30">
        <f t="shared" ref="V9:V33" si="9">SUM(U9/Y9)-100%</f>
        <v>4.022988505747116E-2</v>
      </c>
      <c r="W9">
        <v>9575</v>
      </c>
      <c r="X9" s="7">
        <f t="shared" ref="X9:X36" si="10">SUM(W9/AA9)-100%</f>
        <v>3.1122119319405561E-2</v>
      </c>
      <c r="Y9">
        <v>174</v>
      </c>
      <c r="Z9" s="30">
        <f t="shared" ref="Z9:Z33" si="11">SUM(Y9/AC9)-100%</f>
        <v>4.1916167664670656E-2</v>
      </c>
      <c r="AA9">
        <v>9286</v>
      </c>
      <c r="AB9" s="7">
        <f t="shared" ref="AB9:AB36" si="12">SUM(AA9/AE9)-100%</f>
        <v>5.3431650595575642E-2</v>
      </c>
      <c r="AC9">
        <v>167</v>
      </c>
      <c r="AD9" s="32">
        <f t="shared" ref="AD9:AD33" si="13">SUM(AC9/AG9)-100%</f>
        <v>5.031446540880502E-2</v>
      </c>
      <c r="AE9">
        <v>8815</v>
      </c>
      <c r="AF9" s="30">
        <f t="shared" ref="AF9:AF36" si="14">SUM(AE9/AI9)-100%</f>
        <v>9.0155824882512947E-2</v>
      </c>
      <c r="AG9">
        <v>159</v>
      </c>
      <c r="AH9" s="7">
        <f>SUM(AG9/AK9)-100%</f>
        <v>3.2467532467532534E-2</v>
      </c>
      <c r="AI9">
        <v>8086</v>
      </c>
      <c r="AJ9" s="32">
        <f t="shared" ref="AJ9:AJ36" si="15">SUM(AI9/AM9)-100%</f>
        <v>0.13567415730337085</v>
      </c>
      <c r="AK9">
        <v>154</v>
      </c>
      <c r="AL9" s="7">
        <f>SUM(AK9/AO9)-100%</f>
        <v>5.4794520547945202E-2</v>
      </c>
      <c r="AM9">
        <v>7120</v>
      </c>
      <c r="AN9" s="30">
        <f t="shared" ref="AN9:AN36" si="16">SUM(AM9/AQ9)-100%</f>
        <v>0.10336277700294438</v>
      </c>
      <c r="AO9">
        <v>146</v>
      </c>
      <c r="AP9" s="7">
        <f>SUM(AO9/AS9)-100%</f>
        <v>9.7744360902255689E-2</v>
      </c>
      <c r="AQ9">
        <v>6453</v>
      </c>
      <c r="AR9" s="24">
        <f t="shared" ref="AR9:AR36" si="17">SUM(AQ9/AV9)-100%</f>
        <v>0.18316831683168311</v>
      </c>
      <c r="AS9">
        <v>133</v>
      </c>
      <c r="AT9" s="30">
        <f>SUM(AS9/AX9)-100%</f>
        <v>0.13675213675213671</v>
      </c>
      <c r="AU9" s="82"/>
      <c r="AV9">
        <v>5454</v>
      </c>
      <c r="AW9" s="24">
        <f t="shared" ref="AW9:AW38" si="18">SUM(AV9/AZ9)-100%</f>
        <v>0.14172074523759681</v>
      </c>
      <c r="AX9">
        <v>117</v>
      </c>
      <c r="AY9" s="24">
        <f t="shared" ref="AY9:AY32" si="19">SUM(AX9/BB9)-100%</f>
        <v>0.14705882352941169</v>
      </c>
      <c r="AZ9">
        <v>4777</v>
      </c>
      <c r="BA9" s="32">
        <f t="shared" ref="BA9:BA38" si="20">SUM(AZ9/BD9)-100%</f>
        <v>9.9171652093879459E-2</v>
      </c>
      <c r="BB9">
        <v>102</v>
      </c>
      <c r="BC9" s="32">
        <f t="shared" ref="BC9:BC32" si="21">SUM(BB9/BF9)-100%</f>
        <v>7.3684210526315796E-2</v>
      </c>
      <c r="BD9">
        <v>4346</v>
      </c>
      <c r="BE9" s="30">
        <f t="shared" ref="BE9:BE38" si="22">SUM(BD9/BH9)-100%</f>
        <v>8.4331337325349365E-2</v>
      </c>
      <c r="BF9" s="6">
        <v>95</v>
      </c>
      <c r="BG9" s="30">
        <f t="shared" ref="BG9:BG32" si="23">SUM(BF9/BJ9)-100%</f>
        <v>2.1505376344086002E-2</v>
      </c>
      <c r="BH9">
        <v>4008</v>
      </c>
      <c r="BI9" s="24">
        <f t="shared" ref="BI9:BI38" si="24">SUM(BH9/BL9)-100%</f>
        <v>0.15537618910348794</v>
      </c>
      <c r="BJ9">
        <v>93</v>
      </c>
      <c r="BK9" s="32">
        <f t="shared" ref="BK9:BK32" si="25">SUM(BJ9/BN9)-100%</f>
        <v>0.29166666666666674</v>
      </c>
      <c r="BL9">
        <v>3469</v>
      </c>
      <c r="BM9" s="32">
        <f t="shared" ref="BM9:BM38" si="26">SUM(BL9/BP9)-100%</f>
        <v>0.15134417524062393</v>
      </c>
      <c r="BN9">
        <v>72</v>
      </c>
      <c r="BO9" s="7">
        <f t="shared" ref="BO9:BO32" si="27">SUM(BN9/BR9)-100%</f>
        <v>1.4084507042253502E-2</v>
      </c>
      <c r="BP9">
        <v>3013</v>
      </c>
      <c r="BQ9" s="30">
        <f t="shared" ref="BQ9:BQ38" si="28">SUM(BP9/BT9)-100%</f>
        <v>0.13655224443606184</v>
      </c>
      <c r="BR9">
        <v>71</v>
      </c>
      <c r="BS9" s="7">
        <f t="shared" ref="BS9:BS32" si="29">SUM(BR9/BV9)-100%</f>
        <v>1.4285714285714235E-2</v>
      </c>
      <c r="BT9">
        <v>2651</v>
      </c>
      <c r="BU9" s="24">
        <f t="shared" ref="BU9:BU38" si="30">SUM(BT9/BX9)-100%</f>
        <v>0.17197170645446502</v>
      </c>
      <c r="BV9">
        <v>70</v>
      </c>
      <c r="BW9" s="7">
        <f t="shared" ref="BW9:BW32" si="31">SUM(BV9/BZ9)-100%</f>
        <v>1.449275362318847E-2</v>
      </c>
      <c r="BX9">
        <v>2262</v>
      </c>
      <c r="BY9" s="32">
        <f t="shared" ref="BY9:BY38" si="32">SUM(BX9/CB9)-100%</f>
        <v>0.1689922480620154</v>
      </c>
      <c r="BZ9">
        <v>69</v>
      </c>
      <c r="CA9" s="26">
        <f t="shared" ref="CA9:CA32" si="33">SUM(BZ9/CD9)-100%</f>
        <v>4.5454545454545414E-2</v>
      </c>
      <c r="CB9">
        <v>1935</v>
      </c>
      <c r="CC9" s="30">
        <f t="shared" ref="CC9:CC37" si="34">SUM(CB9/CF9)-100%</f>
        <v>0.15384615384615374</v>
      </c>
      <c r="CD9">
        <v>66</v>
      </c>
      <c r="CE9" s="61">
        <f t="shared" ref="CE9:CE32" si="35">SUM(CD9/CH9)-100%</f>
        <v>0.32000000000000006</v>
      </c>
      <c r="CF9">
        <v>1677</v>
      </c>
      <c r="CG9" s="32">
        <f t="shared" ref="CG9:CG37" si="36">SUM(CF9/CJ9)-100%</f>
        <v>0.21963636363636363</v>
      </c>
      <c r="CH9">
        <v>50</v>
      </c>
      <c r="CI9" s="26">
        <f t="shared" ref="CI9:CI32" si="37">SUM(CH9/CL9)-100%</f>
        <v>6.3829787234042534E-2</v>
      </c>
      <c r="CJ9">
        <v>1375</v>
      </c>
      <c r="CK9" s="30">
        <f t="shared" ref="CK9:CK37" si="38">SUM(CJ9/CN9)-100%</f>
        <v>0.10088070456365084</v>
      </c>
      <c r="CL9">
        <v>47</v>
      </c>
      <c r="CM9" s="24">
        <f>SUM(CL9/CP9)-100%</f>
        <v>0.14634146341463405</v>
      </c>
      <c r="CN9" s="23">
        <v>1249</v>
      </c>
      <c r="CO9" s="24">
        <f t="shared" ref="CO9:CO37" si="39">SUM(CN9/CR9)-100%</f>
        <v>0.23054187192118225</v>
      </c>
      <c r="CP9" s="23">
        <v>41</v>
      </c>
      <c r="CQ9" s="24">
        <f>SUM(CP9/CT9)-100%</f>
        <v>0.13888888888888884</v>
      </c>
      <c r="CR9" s="25">
        <v>1015</v>
      </c>
      <c r="CS9" s="24">
        <f>SUM(CR9/CV9)-100%</f>
        <v>0.16800920598388958</v>
      </c>
      <c r="CT9" s="25">
        <v>36</v>
      </c>
      <c r="CU9" s="32">
        <f>SUM(CT9/CX9)-100%</f>
        <v>9.0909090909090828E-2</v>
      </c>
      <c r="CV9" s="6">
        <v>869</v>
      </c>
      <c r="CW9" s="7">
        <f>SUM(CV9/CZ9)-100%</f>
        <v>9.0338770388958656E-2</v>
      </c>
      <c r="CX9" s="6">
        <v>33</v>
      </c>
      <c r="CY9" s="7">
        <f>SUM(CX9/DB9)-100%</f>
        <v>0</v>
      </c>
      <c r="CZ9" s="6">
        <v>797</v>
      </c>
      <c r="DA9" s="30">
        <f t="shared" ref="DA9:DA33" si="40">SUM(CZ9/DD9)-(100%)</f>
        <v>0.15007215007215002</v>
      </c>
      <c r="DB9" s="6">
        <v>33</v>
      </c>
      <c r="DC9" s="30">
        <f t="shared" ref="DC9:DC33" si="41">SUM(DB9/DF9)-(100%)</f>
        <v>0.13793103448275867</v>
      </c>
      <c r="DD9" s="6">
        <v>693</v>
      </c>
      <c r="DE9" s="32">
        <f>SUM(DD9/DH9)-100%</f>
        <v>0.21792618629173988</v>
      </c>
      <c r="DF9" s="6">
        <v>29</v>
      </c>
      <c r="DG9" s="32">
        <f>SUM(DF9/DI9)-100%</f>
        <v>0.20833333333333326</v>
      </c>
      <c r="DH9" s="6">
        <v>569</v>
      </c>
      <c r="DI9" s="16">
        <v>24</v>
      </c>
    </row>
    <row r="10" spans="2:113" x14ac:dyDescent="0.2">
      <c r="B10" s="28" t="s">
        <v>25</v>
      </c>
      <c r="C10">
        <v>2216</v>
      </c>
      <c r="D10" s="32">
        <f t="shared" si="0"/>
        <v>3.4547152194211117E-2</v>
      </c>
      <c r="E10">
        <v>78</v>
      </c>
      <c r="F10" s="7">
        <f t="shared" si="1"/>
        <v>0</v>
      </c>
      <c r="G10">
        <v>2142</v>
      </c>
      <c r="H10" s="7">
        <f t="shared" si="2"/>
        <v>1.4684983420180098E-2</v>
      </c>
      <c r="I10">
        <v>78</v>
      </c>
      <c r="J10" s="7">
        <f t="shared" si="3"/>
        <v>0</v>
      </c>
      <c r="K10">
        <v>2111</v>
      </c>
      <c r="L10" s="30">
        <f t="shared" si="4"/>
        <v>3.3284385707293307E-2</v>
      </c>
      <c r="M10">
        <v>78</v>
      </c>
      <c r="N10" s="30">
        <f t="shared" si="5"/>
        <v>1.298701298701288E-2</v>
      </c>
      <c r="O10">
        <v>2043</v>
      </c>
      <c r="P10" s="24">
        <f t="shared" si="6"/>
        <v>4.9306625577812069E-2</v>
      </c>
      <c r="Q10">
        <v>77</v>
      </c>
      <c r="R10" s="32">
        <f t="shared" si="7"/>
        <v>2.6666666666666616E-2</v>
      </c>
      <c r="S10">
        <v>1947</v>
      </c>
      <c r="T10" s="24">
        <f t="shared" si="8"/>
        <v>3.839999999999999E-2</v>
      </c>
      <c r="U10">
        <v>75</v>
      </c>
      <c r="V10" s="30">
        <f t="shared" si="9"/>
        <v>1.3513513513513598E-2</v>
      </c>
      <c r="W10">
        <v>1875</v>
      </c>
      <c r="X10" s="32">
        <f t="shared" si="10"/>
        <v>3.6484245439469376E-2</v>
      </c>
      <c r="Y10">
        <v>74</v>
      </c>
      <c r="Z10" s="32">
        <f t="shared" si="11"/>
        <v>5.7142857142857162E-2</v>
      </c>
      <c r="AA10">
        <v>1809</v>
      </c>
      <c r="AB10" s="7">
        <f t="shared" si="12"/>
        <v>2.6674233825198623E-2</v>
      </c>
      <c r="AC10">
        <v>70</v>
      </c>
      <c r="AD10" s="7">
        <f t="shared" si="13"/>
        <v>0</v>
      </c>
      <c r="AE10">
        <v>1762</v>
      </c>
      <c r="AF10" s="30">
        <f t="shared" si="14"/>
        <v>2.6806526806526731E-2</v>
      </c>
      <c r="AG10">
        <v>70</v>
      </c>
      <c r="AH10" s="7">
        <f t="shared" ref="AH10:AH33" si="42">SUM(AG10/AK10)-100%</f>
        <v>1.449275362318847E-2</v>
      </c>
      <c r="AI10">
        <v>1716</v>
      </c>
      <c r="AJ10" s="24">
        <f t="shared" si="15"/>
        <v>7.2500000000000009E-2</v>
      </c>
      <c r="AK10">
        <v>69</v>
      </c>
      <c r="AL10" s="7">
        <f t="shared" ref="AL10:AL32" si="43">SUM(AK10/AO10)-100%</f>
        <v>1.4705882352941124E-2</v>
      </c>
      <c r="AM10">
        <v>1600</v>
      </c>
      <c r="AN10" s="24">
        <f t="shared" si="16"/>
        <v>6.4537591483699197E-2</v>
      </c>
      <c r="AO10">
        <v>68</v>
      </c>
      <c r="AP10" s="30">
        <f t="shared" ref="AP10:AP33" si="44">SUM(AO10/AS10)-100%</f>
        <v>3.0303030303030276E-2</v>
      </c>
      <c r="AQ10">
        <v>1503</v>
      </c>
      <c r="AR10" s="24">
        <f t="shared" si="17"/>
        <v>4.5201668984701016E-2</v>
      </c>
      <c r="AS10">
        <v>66</v>
      </c>
      <c r="AT10" s="24">
        <f t="shared" ref="AT10:AT33" si="45">SUM(AS10/AX10)-100%</f>
        <v>0.1785714285714286</v>
      </c>
      <c r="AU10" s="82"/>
      <c r="AV10">
        <v>1438</v>
      </c>
      <c r="AW10" s="32">
        <f t="shared" si="18"/>
        <v>4.3541364296081353E-2</v>
      </c>
      <c r="AX10">
        <v>56</v>
      </c>
      <c r="AY10" s="24">
        <f t="shared" si="19"/>
        <v>3.7037037037036979E-2</v>
      </c>
      <c r="AZ10">
        <v>1378</v>
      </c>
      <c r="BA10" s="7">
        <f t="shared" si="20"/>
        <v>3.1437125748503103E-2</v>
      </c>
      <c r="BB10">
        <v>54</v>
      </c>
      <c r="BC10" s="32">
        <f t="shared" si="21"/>
        <v>1.8867924528301883E-2</v>
      </c>
      <c r="BD10">
        <v>1336</v>
      </c>
      <c r="BE10" s="7">
        <f t="shared" si="22"/>
        <v>7.3092369477911756E-2</v>
      </c>
      <c r="BF10" s="6">
        <v>53</v>
      </c>
      <c r="BG10" s="30">
        <f t="shared" si="23"/>
        <v>0</v>
      </c>
      <c r="BH10">
        <v>1245</v>
      </c>
      <c r="BI10" s="30">
        <f t="shared" si="24"/>
        <v>7.3275862068965525E-2</v>
      </c>
      <c r="BJ10">
        <v>53</v>
      </c>
      <c r="BK10" s="32">
        <f t="shared" si="25"/>
        <v>3.9215686274509887E-2</v>
      </c>
      <c r="BL10">
        <v>1160</v>
      </c>
      <c r="BM10" s="32">
        <f t="shared" si="26"/>
        <v>0.10161443494776834</v>
      </c>
      <c r="BN10">
        <v>51</v>
      </c>
      <c r="BO10" s="7">
        <f t="shared" si="27"/>
        <v>2.0000000000000018E-2</v>
      </c>
      <c r="BP10">
        <v>1053</v>
      </c>
      <c r="BQ10" s="30">
        <f t="shared" si="28"/>
        <v>6.578947368421062E-2</v>
      </c>
      <c r="BR10">
        <v>50</v>
      </c>
      <c r="BS10" s="30">
        <f t="shared" si="29"/>
        <v>6.3829787234042534E-2</v>
      </c>
      <c r="BT10">
        <v>988</v>
      </c>
      <c r="BU10" s="32">
        <f t="shared" si="30"/>
        <v>0.1875</v>
      </c>
      <c r="BV10">
        <v>47</v>
      </c>
      <c r="BW10" s="61">
        <f t="shared" si="31"/>
        <v>9.3023255813953432E-2</v>
      </c>
      <c r="BX10">
        <v>832</v>
      </c>
      <c r="BY10" s="7">
        <f t="shared" si="32"/>
        <v>0.10198675496688736</v>
      </c>
      <c r="BZ10">
        <v>43</v>
      </c>
      <c r="CA10" s="26">
        <f t="shared" si="33"/>
        <v>4.8780487804878092E-2</v>
      </c>
      <c r="CB10">
        <v>755</v>
      </c>
      <c r="CC10" s="30">
        <f t="shared" si="34"/>
        <v>0.20607028753993606</v>
      </c>
      <c r="CD10">
        <v>41</v>
      </c>
      <c r="CE10" s="24">
        <f t="shared" si="35"/>
        <v>0.20588235294117641</v>
      </c>
      <c r="CF10">
        <v>626</v>
      </c>
      <c r="CG10" s="32">
        <f t="shared" si="36"/>
        <v>0.22265625</v>
      </c>
      <c r="CH10">
        <v>34</v>
      </c>
      <c r="CI10" s="32">
        <f t="shared" si="37"/>
        <v>6.25E-2</v>
      </c>
      <c r="CJ10">
        <v>512</v>
      </c>
      <c r="CK10" s="30">
        <f t="shared" si="38"/>
        <v>0.13274336283185839</v>
      </c>
      <c r="CL10">
        <v>32</v>
      </c>
      <c r="CM10" s="7">
        <f t="shared" ref="CM10:CM32" si="46">SUM(CL10/CP10)-100%</f>
        <v>3.2258064516129004E-2</v>
      </c>
      <c r="CN10" s="9">
        <v>452</v>
      </c>
      <c r="CO10" s="24">
        <f t="shared" si="39"/>
        <v>0.26256983240223453</v>
      </c>
      <c r="CP10" s="9">
        <v>31</v>
      </c>
      <c r="CQ10" s="26">
        <f t="shared" ref="CQ10:CQ32" si="47">SUM(CP10/CT10)-100%</f>
        <v>6.8965517241379226E-2</v>
      </c>
      <c r="CR10" s="25">
        <v>358</v>
      </c>
      <c r="CS10" s="24">
        <f t="shared" ref="CS10:CS32" si="48">SUM(CR10/CV10)-100%</f>
        <v>0.14743589743589736</v>
      </c>
      <c r="CT10" s="25">
        <v>29</v>
      </c>
      <c r="CU10" s="32">
        <f t="shared" ref="CU10:CW33" si="49">SUM(CT10/CX10)-100%</f>
        <v>0.20833333333333326</v>
      </c>
      <c r="CV10" s="6">
        <v>312</v>
      </c>
      <c r="CW10" s="7">
        <f t="shared" si="49"/>
        <v>4.6979865771812124E-2</v>
      </c>
      <c r="CX10" s="6">
        <v>24</v>
      </c>
      <c r="CY10" s="27">
        <f>SUM(CX10/DB10)-100%</f>
        <v>9.0909090909090828E-2</v>
      </c>
      <c r="CZ10" s="6">
        <v>298</v>
      </c>
      <c r="DA10" s="26">
        <f t="shared" si="40"/>
        <v>0.29565217391304355</v>
      </c>
      <c r="DB10" s="6">
        <v>22</v>
      </c>
      <c r="DC10" s="24">
        <f t="shared" si="41"/>
        <v>0.15789473684210531</v>
      </c>
      <c r="DD10" s="6">
        <v>230</v>
      </c>
      <c r="DE10" s="32">
        <f t="shared" ref="DE10:DE33" si="50">SUM(DD10/DH10)-100%</f>
        <v>0.3772455089820359</v>
      </c>
      <c r="DF10" s="6">
        <v>19</v>
      </c>
      <c r="DG10" s="32">
        <f>SUM(DF10/DI10)-100%</f>
        <v>5.555555555555558E-2</v>
      </c>
      <c r="DH10" s="6">
        <v>167</v>
      </c>
      <c r="DI10" s="16">
        <v>18</v>
      </c>
    </row>
    <row r="11" spans="2:113" x14ac:dyDescent="0.2">
      <c r="B11" s="28" t="s">
        <v>2</v>
      </c>
      <c r="C11">
        <v>2222</v>
      </c>
      <c r="D11" s="30">
        <f t="shared" si="0"/>
        <v>1.7399267399267337E-2</v>
      </c>
      <c r="E11">
        <v>91</v>
      </c>
      <c r="F11" s="32">
        <f t="shared" si="1"/>
        <v>1.1111111111111072E-2</v>
      </c>
      <c r="G11">
        <v>2184</v>
      </c>
      <c r="H11" s="32">
        <f t="shared" si="2"/>
        <v>3.5071090047393394E-2</v>
      </c>
      <c r="I11">
        <v>90</v>
      </c>
      <c r="J11" s="7">
        <f t="shared" si="3"/>
        <v>0</v>
      </c>
      <c r="K11">
        <v>2110</v>
      </c>
      <c r="L11" s="30">
        <f t="shared" si="4"/>
        <v>1.2962073931829021E-2</v>
      </c>
      <c r="M11">
        <v>90</v>
      </c>
      <c r="N11" s="7">
        <f t="shared" si="5"/>
        <v>3.4482758620689724E-2</v>
      </c>
      <c r="O11">
        <v>2083</v>
      </c>
      <c r="P11" s="32">
        <f t="shared" si="6"/>
        <v>2.6614095613602728E-2</v>
      </c>
      <c r="Q11">
        <v>87</v>
      </c>
      <c r="R11" s="30">
        <f t="shared" si="7"/>
        <v>3.5714285714285809E-2</v>
      </c>
      <c r="S11">
        <v>2029</v>
      </c>
      <c r="T11" s="7">
        <f t="shared" si="8"/>
        <v>2.2166246851385463E-2</v>
      </c>
      <c r="U11">
        <v>84</v>
      </c>
      <c r="V11" s="32">
        <f t="shared" si="9"/>
        <v>6.3291139240506222E-2</v>
      </c>
      <c r="W11">
        <v>1985</v>
      </c>
      <c r="X11" s="7">
        <f t="shared" si="10"/>
        <v>2.372356884992266E-2</v>
      </c>
      <c r="Y11">
        <v>79</v>
      </c>
      <c r="Z11" s="7">
        <f t="shared" si="11"/>
        <v>2.5974025974025983E-2</v>
      </c>
      <c r="AA11">
        <v>1939</v>
      </c>
      <c r="AB11" s="30">
        <f t="shared" si="12"/>
        <v>2.5925925925925908E-2</v>
      </c>
      <c r="AC11">
        <v>77</v>
      </c>
      <c r="AD11" s="7">
        <f t="shared" si="13"/>
        <v>2.6666666666666616E-2</v>
      </c>
      <c r="AE11">
        <v>1890</v>
      </c>
      <c r="AF11" s="32">
        <f t="shared" si="14"/>
        <v>0.10332749562171628</v>
      </c>
      <c r="AG11">
        <v>75</v>
      </c>
      <c r="AH11" s="30">
        <f t="shared" si="42"/>
        <v>4.1666666666666741E-2</v>
      </c>
      <c r="AI11">
        <v>1713</v>
      </c>
      <c r="AJ11" s="30">
        <f t="shared" si="15"/>
        <v>5.7407407407407351E-2</v>
      </c>
      <c r="AK11">
        <v>72</v>
      </c>
      <c r="AL11" s="32">
        <f t="shared" si="43"/>
        <v>7.4626865671641784E-2</v>
      </c>
      <c r="AM11">
        <v>1620</v>
      </c>
      <c r="AN11" s="32">
        <f t="shared" si="16"/>
        <v>0.12266112266112272</v>
      </c>
      <c r="AO11">
        <v>67</v>
      </c>
      <c r="AP11" s="30">
        <f t="shared" si="44"/>
        <v>0</v>
      </c>
      <c r="AQ11">
        <v>1443</v>
      </c>
      <c r="AR11" s="7">
        <f t="shared" si="17"/>
        <v>9.2354277062831169E-2</v>
      </c>
      <c r="AS11" s="6">
        <v>67</v>
      </c>
      <c r="AT11" s="24">
        <f t="shared" si="45"/>
        <v>9.8360655737705027E-2</v>
      </c>
      <c r="AU11" s="82"/>
      <c r="AV11" s="6">
        <v>1321</v>
      </c>
      <c r="AW11" s="30">
        <f t="shared" si="18"/>
        <v>0.19439421338155505</v>
      </c>
      <c r="AX11" s="6">
        <v>61</v>
      </c>
      <c r="AY11" s="32">
        <f t="shared" si="19"/>
        <v>3.3898305084745672E-2</v>
      </c>
      <c r="AZ11" s="6">
        <v>1106</v>
      </c>
      <c r="BA11" s="32">
        <f t="shared" si="20"/>
        <v>0.19567567567567568</v>
      </c>
      <c r="BB11" s="6">
        <v>59</v>
      </c>
      <c r="BC11" s="7">
        <f t="shared" si="21"/>
        <v>0</v>
      </c>
      <c r="BD11" s="6">
        <v>925</v>
      </c>
      <c r="BE11" s="30">
        <f t="shared" si="22"/>
        <v>6.0779816513761409E-2</v>
      </c>
      <c r="BF11" s="6">
        <v>59</v>
      </c>
      <c r="BG11" s="30">
        <f t="shared" si="23"/>
        <v>5.3571428571428603E-2</v>
      </c>
      <c r="BH11">
        <v>872</v>
      </c>
      <c r="BI11" s="24">
        <f t="shared" si="24"/>
        <v>0.15496688741721854</v>
      </c>
      <c r="BJ11">
        <v>56</v>
      </c>
      <c r="BK11" s="24">
        <f t="shared" si="25"/>
        <v>9.8039215686274606E-2</v>
      </c>
      <c r="BL11">
        <v>755</v>
      </c>
      <c r="BM11" s="24">
        <f t="shared" si="26"/>
        <v>9.2619392185238736E-2</v>
      </c>
      <c r="BN11">
        <v>51</v>
      </c>
      <c r="BO11" s="32">
        <f t="shared" si="27"/>
        <v>6.25E-2</v>
      </c>
      <c r="BP11">
        <v>691</v>
      </c>
      <c r="BQ11" s="32">
        <f t="shared" si="28"/>
        <v>7.4650077760497702E-2</v>
      </c>
      <c r="BR11">
        <v>48</v>
      </c>
      <c r="BS11" s="30">
        <f t="shared" si="29"/>
        <v>0</v>
      </c>
      <c r="BT11">
        <v>643</v>
      </c>
      <c r="BU11" s="30">
        <f t="shared" si="30"/>
        <v>5.7565789473684292E-2</v>
      </c>
      <c r="BV11">
        <v>48</v>
      </c>
      <c r="BW11" s="24">
        <f t="shared" si="31"/>
        <v>4.3478260869565188E-2</v>
      </c>
      <c r="BX11">
        <v>608</v>
      </c>
      <c r="BY11" s="32">
        <f t="shared" si="32"/>
        <v>8.7656529516994652E-2</v>
      </c>
      <c r="BZ11">
        <v>46</v>
      </c>
      <c r="CA11" s="61">
        <f t="shared" si="33"/>
        <v>2.2222222222222143E-2</v>
      </c>
      <c r="CB11">
        <v>559</v>
      </c>
      <c r="CC11" s="30">
        <f t="shared" si="34"/>
        <v>4.0968342644320366E-2</v>
      </c>
      <c r="CD11">
        <v>45</v>
      </c>
      <c r="CE11" s="26">
        <f t="shared" si="35"/>
        <v>0</v>
      </c>
      <c r="CF11">
        <v>537</v>
      </c>
      <c r="CG11" s="32">
        <f t="shared" si="36"/>
        <v>0.19333333333333336</v>
      </c>
      <c r="CH11">
        <v>45</v>
      </c>
      <c r="CI11" s="32">
        <f t="shared" si="37"/>
        <v>0.21621621621621623</v>
      </c>
      <c r="CJ11">
        <v>450</v>
      </c>
      <c r="CK11" s="7">
        <f t="shared" si="38"/>
        <v>8.9588377723970991E-2</v>
      </c>
      <c r="CL11">
        <v>37</v>
      </c>
      <c r="CM11" s="30">
        <f t="shared" si="46"/>
        <v>0</v>
      </c>
      <c r="CN11" s="29">
        <v>413</v>
      </c>
      <c r="CO11" s="26">
        <f t="shared" si="39"/>
        <v>0.1132075471698113</v>
      </c>
      <c r="CP11" s="29">
        <v>37</v>
      </c>
      <c r="CQ11" s="24">
        <f t="shared" si="47"/>
        <v>0.15625</v>
      </c>
      <c r="CR11" s="25">
        <v>371</v>
      </c>
      <c r="CS11" s="24">
        <f t="shared" si="48"/>
        <v>0.12084592145015116</v>
      </c>
      <c r="CT11" s="25">
        <v>32</v>
      </c>
      <c r="CU11" s="32">
        <f t="shared" si="49"/>
        <v>6.6666666666666652E-2</v>
      </c>
      <c r="CV11" s="6">
        <v>331</v>
      </c>
      <c r="CW11" s="7">
        <f t="shared" si="49"/>
        <v>8.169934640522869E-2</v>
      </c>
      <c r="CX11" s="6">
        <v>30</v>
      </c>
      <c r="CY11" s="27">
        <f t="shared" ref="CY11:CY33" si="51">SUM(CX11/DB11)-100%</f>
        <v>3.4482758620689724E-2</v>
      </c>
      <c r="CZ11" s="6">
        <v>306</v>
      </c>
      <c r="DA11" s="27">
        <f t="shared" si="40"/>
        <v>0.10469314079422376</v>
      </c>
      <c r="DB11" s="6">
        <v>29</v>
      </c>
      <c r="DC11" s="24">
        <f t="shared" si="41"/>
        <v>0.15999999999999992</v>
      </c>
      <c r="DD11" s="6">
        <v>277</v>
      </c>
      <c r="DE11" s="32">
        <f t="shared" si="50"/>
        <v>0.14937759336099576</v>
      </c>
      <c r="DF11" s="6">
        <v>25</v>
      </c>
      <c r="DG11" s="32">
        <f t="shared" ref="DG11:DG32" si="52">SUM(DF11/DI11)-100%</f>
        <v>0.13636363636363646</v>
      </c>
      <c r="DH11" s="6">
        <v>241</v>
      </c>
      <c r="DI11" s="16">
        <v>22</v>
      </c>
    </row>
    <row r="12" spans="2:113" x14ac:dyDescent="0.2">
      <c r="B12" s="28" t="s">
        <v>3</v>
      </c>
      <c r="C12">
        <v>3158</v>
      </c>
      <c r="D12" s="7">
        <f t="shared" si="0"/>
        <v>1.347881899871628E-2</v>
      </c>
      <c r="E12">
        <v>107</v>
      </c>
      <c r="F12" s="32">
        <f t="shared" si="1"/>
        <v>1.904761904761898E-2</v>
      </c>
      <c r="G12">
        <v>3116</v>
      </c>
      <c r="H12" s="30">
        <f t="shared" si="2"/>
        <v>2.0635440550278439E-2</v>
      </c>
      <c r="I12">
        <v>105</v>
      </c>
      <c r="J12" s="7">
        <f t="shared" si="3"/>
        <v>0</v>
      </c>
      <c r="K12">
        <v>3053</v>
      </c>
      <c r="L12" s="32">
        <f t="shared" si="4"/>
        <v>2.5529056096741609E-2</v>
      </c>
      <c r="M12">
        <v>105</v>
      </c>
      <c r="N12" s="30">
        <f t="shared" si="5"/>
        <v>2.9411764705882248E-2</v>
      </c>
      <c r="O12">
        <v>2977</v>
      </c>
      <c r="P12" s="30">
        <f t="shared" si="6"/>
        <v>2.3727647867950452E-2</v>
      </c>
      <c r="Q12">
        <v>102</v>
      </c>
      <c r="R12" s="32">
        <f t="shared" si="7"/>
        <v>3.0303030303030276E-2</v>
      </c>
      <c r="S12">
        <v>2908</v>
      </c>
      <c r="T12" s="32">
        <f t="shared" si="8"/>
        <v>3.2303869364572302E-2</v>
      </c>
      <c r="U12">
        <v>99</v>
      </c>
      <c r="V12" s="7">
        <f t="shared" si="9"/>
        <v>2.0618556701030855E-2</v>
      </c>
      <c r="W12">
        <v>2817</v>
      </c>
      <c r="X12" s="7">
        <f t="shared" si="10"/>
        <v>2.9981718464350937E-2</v>
      </c>
      <c r="Y12">
        <v>97</v>
      </c>
      <c r="Z12" s="32">
        <f t="shared" si="11"/>
        <v>5.4347826086956541E-2</v>
      </c>
      <c r="AA12">
        <v>2735</v>
      </c>
      <c r="AB12" s="7">
        <f t="shared" si="12"/>
        <v>5.8846302748741808E-2</v>
      </c>
      <c r="AC12">
        <v>92</v>
      </c>
      <c r="AD12" s="7">
        <f t="shared" si="13"/>
        <v>2.2222222222222143E-2</v>
      </c>
      <c r="AE12">
        <v>2583</v>
      </c>
      <c r="AF12" s="30">
        <f t="shared" si="14"/>
        <v>7.6249999999999929E-2</v>
      </c>
      <c r="AG12">
        <v>90</v>
      </c>
      <c r="AH12" s="7">
        <f t="shared" si="42"/>
        <v>8.43373493975903E-2</v>
      </c>
      <c r="AI12">
        <v>2400</v>
      </c>
      <c r="AJ12" s="24">
        <f t="shared" si="15"/>
        <v>8.1568273997296048E-2</v>
      </c>
      <c r="AK12">
        <v>83</v>
      </c>
      <c r="AL12" s="30">
        <f t="shared" si="43"/>
        <v>0.13698630136986312</v>
      </c>
      <c r="AM12">
        <v>2219</v>
      </c>
      <c r="AN12" s="32">
        <f t="shared" si="16"/>
        <v>7.3017408123791094E-2</v>
      </c>
      <c r="AO12">
        <v>73</v>
      </c>
      <c r="AP12" s="32">
        <f t="shared" si="44"/>
        <v>0.17741935483870974</v>
      </c>
      <c r="AQ12">
        <v>2068</v>
      </c>
      <c r="AR12" s="7">
        <f t="shared" si="17"/>
        <v>6.873385012919897E-2</v>
      </c>
      <c r="AS12" s="9">
        <v>62</v>
      </c>
      <c r="AT12" s="7">
        <f t="shared" si="45"/>
        <v>0.16981132075471694</v>
      </c>
      <c r="AU12" s="82"/>
      <c r="AV12" s="9">
        <v>1935</v>
      </c>
      <c r="AW12" s="30">
        <f t="shared" si="18"/>
        <v>9.7560975609756184E-2</v>
      </c>
      <c r="AX12" s="9">
        <v>53</v>
      </c>
      <c r="AY12" s="30">
        <f t="shared" si="19"/>
        <v>0.26190476190476186</v>
      </c>
      <c r="AZ12" s="6">
        <v>1763</v>
      </c>
      <c r="BA12" s="32">
        <f t="shared" si="20"/>
        <v>0.20095367847411438</v>
      </c>
      <c r="BB12" s="6">
        <v>42</v>
      </c>
      <c r="BC12" s="24">
        <f t="shared" si="21"/>
        <v>0.27272727272727271</v>
      </c>
      <c r="BD12" s="6">
        <v>1468</v>
      </c>
      <c r="BE12" s="30">
        <f t="shared" si="22"/>
        <v>0.19059205190592055</v>
      </c>
      <c r="BF12" s="6">
        <v>33</v>
      </c>
      <c r="BG12" s="32">
        <f t="shared" si="23"/>
        <v>0.10000000000000009</v>
      </c>
      <c r="BH12">
        <v>1233</v>
      </c>
      <c r="BI12" s="32">
        <f t="shared" si="24"/>
        <v>0.33586132177681471</v>
      </c>
      <c r="BJ12">
        <v>30</v>
      </c>
      <c r="BK12" s="30">
        <f t="shared" si="25"/>
        <v>3.4482758620689724E-2</v>
      </c>
      <c r="BL12">
        <v>923</v>
      </c>
      <c r="BM12" s="30">
        <f t="shared" si="26"/>
        <v>0.19250645994832039</v>
      </c>
      <c r="BN12">
        <v>29</v>
      </c>
      <c r="BO12" s="32">
        <f t="shared" si="27"/>
        <v>0.44999999999999996</v>
      </c>
      <c r="BP12">
        <v>774</v>
      </c>
      <c r="BQ12" s="24">
        <f t="shared" si="28"/>
        <v>0.31856899488926738</v>
      </c>
      <c r="BR12">
        <v>20</v>
      </c>
      <c r="BS12" s="7">
        <f t="shared" si="29"/>
        <v>0</v>
      </c>
      <c r="BT12">
        <v>587</v>
      </c>
      <c r="BU12" s="32">
        <f t="shared" si="30"/>
        <v>0.27886710239651413</v>
      </c>
      <c r="BV12">
        <v>20</v>
      </c>
      <c r="BW12" s="7">
        <f t="shared" si="31"/>
        <v>5.2631578947368363E-2</v>
      </c>
      <c r="BX12">
        <v>459</v>
      </c>
      <c r="BY12" s="30">
        <f t="shared" si="32"/>
        <v>0.25753424657534252</v>
      </c>
      <c r="BZ12">
        <v>19</v>
      </c>
      <c r="CA12" s="7">
        <f t="shared" si="33"/>
        <v>5.555555555555558E-2</v>
      </c>
      <c r="CB12">
        <v>365</v>
      </c>
      <c r="CC12" s="32">
        <f t="shared" si="34"/>
        <v>0.31294964028776984</v>
      </c>
      <c r="CD12">
        <v>18</v>
      </c>
      <c r="CE12" s="7">
        <f t="shared" si="35"/>
        <v>5.8823529411764719E-2</v>
      </c>
      <c r="CF12">
        <v>278</v>
      </c>
      <c r="CG12" s="32">
        <f t="shared" si="36"/>
        <v>0.2410714285714286</v>
      </c>
      <c r="CH12">
        <v>17</v>
      </c>
      <c r="CI12" s="26">
        <f t="shared" si="37"/>
        <v>6.25E-2</v>
      </c>
      <c r="CJ12">
        <v>224</v>
      </c>
      <c r="CK12" s="30">
        <f t="shared" si="38"/>
        <v>9.8039215686274606E-2</v>
      </c>
      <c r="CL12">
        <v>16</v>
      </c>
      <c r="CM12" s="32">
        <f t="shared" si="46"/>
        <v>0.23076923076923084</v>
      </c>
      <c r="CN12" s="23">
        <v>204</v>
      </c>
      <c r="CO12" s="24">
        <f t="shared" si="39"/>
        <v>0.17241379310344818</v>
      </c>
      <c r="CP12" s="23">
        <v>13</v>
      </c>
      <c r="CQ12" s="7">
        <f t="shared" si="47"/>
        <v>8.3333333333333259E-2</v>
      </c>
      <c r="CR12" s="25">
        <v>174</v>
      </c>
      <c r="CS12" s="24">
        <f t="shared" si="48"/>
        <v>0.14473684210526305</v>
      </c>
      <c r="CT12" s="25">
        <v>12</v>
      </c>
      <c r="CU12" s="30">
        <f t="shared" si="49"/>
        <v>9.0909090909090828E-2</v>
      </c>
      <c r="CV12" s="6">
        <v>152</v>
      </c>
      <c r="CW12" s="30">
        <f t="shared" si="49"/>
        <v>0.10948905109489049</v>
      </c>
      <c r="CX12" s="6">
        <v>11</v>
      </c>
      <c r="CY12" s="24">
        <f t="shared" si="51"/>
        <v>0.22222222222222232</v>
      </c>
      <c r="CZ12" s="6">
        <v>137</v>
      </c>
      <c r="DA12" s="24">
        <f t="shared" si="40"/>
        <v>0.30476190476190479</v>
      </c>
      <c r="DB12" s="6">
        <v>9</v>
      </c>
      <c r="DC12" s="32">
        <f t="shared" si="41"/>
        <v>0.125</v>
      </c>
      <c r="DD12" s="6">
        <v>105</v>
      </c>
      <c r="DE12" s="32">
        <f t="shared" si="50"/>
        <v>9.375E-2</v>
      </c>
      <c r="DF12" s="6">
        <v>8</v>
      </c>
      <c r="DG12" s="27">
        <f t="shared" si="52"/>
        <v>0</v>
      </c>
      <c r="DH12" s="6">
        <v>96</v>
      </c>
      <c r="DI12" s="16">
        <v>8</v>
      </c>
    </row>
    <row r="13" spans="2:113" x14ac:dyDescent="0.2">
      <c r="B13" s="28" t="s">
        <v>4</v>
      </c>
      <c r="C13">
        <v>2655</v>
      </c>
      <c r="D13" s="30">
        <f t="shared" si="0"/>
        <v>2.6682134570765736E-2</v>
      </c>
      <c r="E13">
        <f>329+119</f>
        <v>448</v>
      </c>
      <c r="F13" s="32">
        <f t="shared" si="1"/>
        <v>2.2831050228310446E-2</v>
      </c>
      <c r="G13">
        <v>2586</v>
      </c>
      <c r="H13" s="24">
        <f t="shared" si="2"/>
        <v>2.7821939586645472E-2</v>
      </c>
      <c r="I13">
        <v>438</v>
      </c>
      <c r="J13" s="30">
        <f t="shared" si="3"/>
        <v>9.2165898617511122E-3</v>
      </c>
      <c r="K13">
        <v>2516</v>
      </c>
      <c r="L13" s="24">
        <f t="shared" si="4"/>
        <v>2.1933387489845746E-2</v>
      </c>
      <c r="M13">
        <f>315+119</f>
        <v>434</v>
      </c>
      <c r="N13" s="24">
        <f t="shared" si="5"/>
        <v>1.6393442622950838E-2</v>
      </c>
      <c r="O13">
        <v>2462</v>
      </c>
      <c r="P13" s="32">
        <f t="shared" si="6"/>
        <v>1.988400994200501E-2</v>
      </c>
      <c r="Q13">
        <f>309+118</f>
        <v>427</v>
      </c>
      <c r="R13" s="32">
        <f t="shared" si="7"/>
        <v>1.4251781472684133E-2</v>
      </c>
      <c r="S13">
        <v>2414</v>
      </c>
      <c r="T13" s="30">
        <f t="shared" si="8"/>
        <v>1.7706576728499179E-2</v>
      </c>
      <c r="U13">
        <v>421</v>
      </c>
      <c r="V13" s="30">
        <f t="shared" si="9"/>
        <v>2.3809523809523725E-3</v>
      </c>
      <c r="W13">
        <v>2372</v>
      </c>
      <c r="X13" s="24">
        <f t="shared" si="10"/>
        <v>2.4179620034542326E-2</v>
      </c>
      <c r="Y13">
        <v>420</v>
      </c>
      <c r="Z13" s="24">
        <f t="shared" si="11"/>
        <v>0.16991643454039007</v>
      </c>
      <c r="AA13">
        <v>2316</v>
      </c>
      <c r="AB13" s="24">
        <f t="shared" si="12"/>
        <v>2.2968197879858598E-2</v>
      </c>
      <c r="AC13">
        <f>295+64</f>
        <v>359</v>
      </c>
      <c r="AD13" s="32">
        <f t="shared" si="13"/>
        <v>8.4269662921347965E-3</v>
      </c>
      <c r="AE13">
        <v>2264</v>
      </c>
      <c r="AF13" s="32">
        <f t="shared" si="14"/>
        <v>2.2121896162528243E-2</v>
      </c>
      <c r="AG13">
        <f>292+64</f>
        <v>356</v>
      </c>
      <c r="AH13" s="7">
        <f t="shared" si="42"/>
        <v>5.6497175141243527E-3</v>
      </c>
      <c r="AI13">
        <v>2215</v>
      </c>
      <c r="AJ13" s="30">
        <f t="shared" si="15"/>
        <v>1.7922794117646967E-2</v>
      </c>
      <c r="AK13">
        <v>354</v>
      </c>
      <c r="AL13" s="7">
        <f t="shared" si="43"/>
        <v>2.6086956521739202E-2</v>
      </c>
      <c r="AM13">
        <v>2176</v>
      </c>
      <c r="AN13" s="32">
        <f t="shared" si="16"/>
        <v>4.0650406504065151E-2</v>
      </c>
      <c r="AO13">
        <v>345</v>
      </c>
      <c r="AP13" s="30">
        <f t="shared" si="44"/>
        <v>3.2934131736527039E-2</v>
      </c>
      <c r="AQ13">
        <v>2091</v>
      </c>
      <c r="AR13" s="30">
        <f t="shared" si="17"/>
        <v>3.514851485148518E-2</v>
      </c>
      <c r="AS13" s="9">
        <v>334</v>
      </c>
      <c r="AT13" s="24">
        <f t="shared" si="45"/>
        <v>0.27480916030534353</v>
      </c>
      <c r="AU13" s="82"/>
      <c r="AV13" s="9">
        <v>2020</v>
      </c>
      <c r="AW13" s="32">
        <f t="shared" si="18"/>
        <v>7.332624867162596E-2</v>
      </c>
      <c r="AX13" s="9">
        <v>262</v>
      </c>
      <c r="AY13" s="24">
        <f t="shared" si="19"/>
        <v>8.2644628099173501E-2</v>
      </c>
      <c r="AZ13" s="6">
        <v>1882</v>
      </c>
      <c r="BA13" s="7">
        <f t="shared" si="20"/>
        <v>6.6893424036281068E-2</v>
      </c>
      <c r="BB13" s="6">
        <v>242</v>
      </c>
      <c r="BC13" s="32">
        <f t="shared" si="21"/>
        <v>4.7619047619047672E-2</v>
      </c>
      <c r="BD13" s="6">
        <v>1764</v>
      </c>
      <c r="BE13" s="7">
        <f t="shared" si="22"/>
        <v>6.8443367655966147E-2</v>
      </c>
      <c r="BF13" s="6">
        <v>231</v>
      </c>
      <c r="BG13" s="7">
        <f t="shared" si="23"/>
        <v>1.3157894736842035E-2</v>
      </c>
      <c r="BH13">
        <v>1651</v>
      </c>
      <c r="BI13" s="30">
        <f t="shared" si="24"/>
        <v>0.12773224043715836</v>
      </c>
      <c r="BJ13">
        <v>228</v>
      </c>
      <c r="BK13" s="7">
        <f t="shared" si="25"/>
        <v>3.167420814479649E-2</v>
      </c>
      <c r="BL13">
        <v>1464</v>
      </c>
      <c r="BM13" s="24">
        <f t="shared" si="26"/>
        <v>0.16839584996009571</v>
      </c>
      <c r="BN13">
        <v>221</v>
      </c>
      <c r="BO13" s="30">
        <f t="shared" si="27"/>
        <v>8.8669950738916148E-2</v>
      </c>
      <c r="BP13">
        <v>1253</v>
      </c>
      <c r="BQ13" s="32">
        <f t="shared" si="28"/>
        <v>0.13496376811594213</v>
      </c>
      <c r="BR13">
        <v>203</v>
      </c>
      <c r="BS13" s="24">
        <f t="shared" si="29"/>
        <v>9.7297297297297192E-2</v>
      </c>
      <c r="BT13">
        <v>1104</v>
      </c>
      <c r="BU13" s="30">
        <f t="shared" si="30"/>
        <v>0.12653061224489792</v>
      </c>
      <c r="BV13">
        <v>185</v>
      </c>
      <c r="BW13" s="24">
        <f t="shared" si="31"/>
        <v>8.8235294117646967E-2</v>
      </c>
      <c r="BX13">
        <v>980</v>
      </c>
      <c r="BY13" s="32">
        <f t="shared" si="32"/>
        <v>0.19076549210206561</v>
      </c>
      <c r="BZ13">
        <v>170</v>
      </c>
      <c r="CA13" s="61">
        <f t="shared" si="33"/>
        <v>6.25E-2</v>
      </c>
      <c r="CB13">
        <v>823</v>
      </c>
      <c r="CC13" s="30">
        <f t="shared" si="34"/>
        <v>0.12431693989071047</v>
      </c>
      <c r="CD13">
        <v>160</v>
      </c>
      <c r="CE13" s="7">
        <f t="shared" si="35"/>
        <v>5.9602649006622599E-2</v>
      </c>
      <c r="CF13">
        <v>732</v>
      </c>
      <c r="CG13" s="32">
        <f t="shared" si="36"/>
        <v>0.18831168831168821</v>
      </c>
      <c r="CH13">
        <v>151</v>
      </c>
      <c r="CI13" s="26">
        <f t="shared" si="37"/>
        <v>8.6330935251798468E-2</v>
      </c>
      <c r="CJ13">
        <v>616</v>
      </c>
      <c r="CK13" s="7">
        <f t="shared" si="38"/>
        <v>0.13235294117647056</v>
      </c>
      <c r="CL13">
        <v>139</v>
      </c>
      <c r="CM13" s="24">
        <f t="shared" si="46"/>
        <v>0.10317460317460325</v>
      </c>
      <c r="CN13" s="23">
        <v>544</v>
      </c>
      <c r="CO13" s="26">
        <f t="shared" si="39"/>
        <v>0.14526315789473676</v>
      </c>
      <c r="CP13" s="23">
        <v>126</v>
      </c>
      <c r="CQ13" s="32">
        <f t="shared" si="47"/>
        <v>7.6923076923076872E-2</v>
      </c>
      <c r="CR13" s="25">
        <v>475</v>
      </c>
      <c r="CS13" s="24">
        <f t="shared" si="48"/>
        <v>0.19346733668341698</v>
      </c>
      <c r="CT13" s="25">
        <v>117</v>
      </c>
      <c r="CU13" s="7">
        <f t="shared" si="49"/>
        <v>7.3394495412844041E-2</v>
      </c>
      <c r="CV13" s="6">
        <v>398</v>
      </c>
      <c r="CW13" s="27">
        <f t="shared" si="49"/>
        <v>8.1521739130434812E-2</v>
      </c>
      <c r="CX13" s="6">
        <v>109</v>
      </c>
      <c r="CY13" s="7">
        <f t="shared" si="51"/>
        <v>9.000000000000008E-2</v>
      </c>
      <c r="CZ13" s="6">
        <v>368</v>
      </c>
      <c r="DA13" s="24">
        <f t="shared" si="40"/>
        <v>0.23076923076923084</v>
      </c>
      <c r="DB13" s="6">
        <v>100</v>
      </c>
      <c r="DC13" s="30">
        <f t="shared" si="41"/>
        <v>0.14942528735632177</v>
      </c>
      <c r="DD13" s="6">
        <v>299</v>
      </c>
      <c r="DE13" s="32">
        <f t="shared" si="50"/>
        <v>0.16796875</v>
      </c>
      <c r="DF13" s="6">
        <v>87</v>
      </c>
      <c r="DG13" s="32">
        <f t="shared" si="52"/>
        <v>0.31818181818181812</v>
      </c>
      <c r="DH13" s="6">
        <v>256</v>
      </c>
      <c r="DI13" s="16">
        <v>66</v>
      </c>
    </row>
    <row r="14" spans="2:113" s="2" customFormat="1" x14ac:dyDescent="0.2">
      <c r="B14" s="150" t="s">
        <v>5</v>
      </c>
      <c r="C14" s="2">
        <v>4788</v>
      </c>
      <c r="D14" s="32">
        <f t="shared" si="0"/>
        <v>2.6586620926243532E-2</v>
      </c>
      <c r="E14" s="2">
        <f>288+63</f>
        <v>351</v>
      </c>
      <c r="F14" s="32">
        <f t="shared" si="1"/>
        <v>1.7391304347825987E-2</v>
      </c>
      <c r="G14" s="2">
        <v>4664</v>
      </c>
      <c r="H14" s="30">
        <f t="shared" si="2"/>
        <v>1.9453551912568257E-2</v>
      </c>
      <c r="I14" s="2">
        <f>283+62</f>
        <v>345</v>
      </c>
      <c r="J14" s="30">
        <f t="shared" si="3"/>
        <v>8.7719298245614308E-3</v>
      </c>
      <c r="K14" s="2">
        <v>4575</v>
      </c>
      <c r="L14" s="24">
        <f t="shared" si="4"/>
        <v>5.0757923748277367E-2</v>
      </c>
      <c r="M14" s="2">
        <f>281+61</f>
        <v>342</v>
      </c>
      <c r="N14" s="7">
        <f t="shared" si="5"/>
        <v>1.1834319526627279E-2</v>
      </c>
      <c r="O14" s="2">
        <v>4354</v>
      </c>
      <c r="P14" s="32">
        <f t="shared" si="6"/>
        <v>3.0532544378698123E-2</v>
      </c>
      <c r="Q14" s="2">
        <f>277+61</f>
        <v>338</v>
      </c>
      <c r="R14" s="30">
        <f t="shared" si="7"/>
        <v>2.4242424242424176E-2</v>
      </c>
      <c r="S14" s="2">
        <v>4225</v>
      </c>
      <c r="T14" s="7">
        <f t="shared" si="8"/>
        <v>2.4987869966035969E-2</v>
      </c>
      <c r="U14" s="2">
        <v>330</v>
      </c>
      <c r="V14" s="32">
        <f t="shared" si="9"/>
        <v>0.11486486486486491</v>
      </c>
      <c r="W14" s="2">
        <v>4122</v>
      </c>
      <c r="X14" s="26">
        <f t="shared" si="10"/>
        <v>3.7503146237100493E-2</v>
      </c>
      <c r="Y14" s="2">
        <v>296</v>
      </c>
      <c r="Z14" s="24">
        <f t="shared" si="11"/>
        <v>7.2463768115942129E-2</v>
      </c>
      <c r="AA14" s="2">
        <v>3973</v>
      </c>
      <c r="AB14" s="32">
        <f t="shared" si="12"/>
        <v>7.1467098166127396E-2</v>
      </c>
      <c r="AC14" s="2">
        <f>233+43</f>
        <v>276</v>
      </c>
      <c r="AD14" s="32">
        <f t="shared" si="13"/>
        <v>4.5454545454545414E-2</v>
      </c>
      <c r="AE14" s="2">
        <v>3708</v>
      </c>
      <c r="AF14" s="30">
        <f t="shared" si="14"/>
        <v>3.8946483608853999E-2</v>
      </c>
      <c r="AG14" s="2">
        <f>221+43</f>
        <v>264</v>
      </c>
      <c r="AH14" s="30">
        <f t="shared" si="42"/>
        <v>1.538461538461533E-2</v>
      </c>
      <c r="AI14" s="2">
        <v>3569</v>
      </c>
      <c r="AJ14" s="32">
        <f t="shared" si="15"/>
        <v>6.2202380952380842E-2</v>
      </c>
      <c r="AK14" s="2">
        <v>260</v>
      </c>
      <c r="AL14" s="32">
        <f t="shared" si="43"/>
        <v>2.3622047244094446E-2</v>
      </c>
      <c r="AM14" s="2">
        <v>3360</v>
      </c>
      <c r="AN14" s="30">
        <f t="shared" si="16"/>
        <v>4.2830540037243958E-2</v>
      </c>
      <c r="AO14" s="2">
        <v>254</v>
      </c>
      <c r="AP14" s="30">
        <f t="shared" si="44"/>
        <v>1.6000000000000014E-2</v>
      </c>
      <c r="AQ14" s="2">
        <v>3222</v>
      </c>
      <c r="AR14" s="32">
        <f t="shared" si="17"/>
        <v>7.3284477015323146E-2</v>
      </c>
      <c r="AS14" s="9">
        <v>250</v>
      </c>
      <c r="AT14" s="32">
        <f t="shared" si="45"/>
        <v>0.23152709359605916</v>
      </c>
      <c r="AU14" s="82"/>
      <c r="AV14" s="9">
        <v>3002</v>
      </c>
      <c r="AW14" s="30">
        <f t="shared" si="18"/>
        <v>4.9283467319119145E-2</v>
      </c>
      <c r="AX14" s="9">
        <v>203</v>
      </c>
      <c r="AY14" s="30">
        <f t="shared" si="19"/>
        <v>4.6391752577319645E-2</v>
      </c>
      <c r="AZ14" s="9">
        <v>2861</v>
      </c>
      <c r="BA14" s="32">
        <f t="shared" si="20"/>
        <v>9.9116404149058868E-2</v>
      </c>
      <c r="BB14" s="9">
        <v>194</v>
      </c>
      <c r="BC14" s="24">
        <f t="shared" si="21"/>
        <v>6.5934065934065922E-2</v>
      </c>
      <c r="BD14" s="9">
        <v>2603</v>
      </c>
      <c r="BE14" s="30">
        <f t="shared" si="22"/>
        <v>8.9577228966094546E-2</v>
      </c>
      <c r="BF14" s="9">
        <v>182</v>
      </c>
      <c r="BG14" s="32">
        <f t="shared" si="23"/>
        <v>5.2023121387283267E-2</v>
      </c>
      <c r="BH14" s="2">
        <v>2389</v>
      </c>
      <c r="BI14" s="32">
        <f t="shared" si="24"/>
        <v>0.12054409005628508</v>
      </c>
      <c r="BJ14" s="2">
        <v>173</v>
      </c>
      <c r="BK14" s="7">
        <f t="shared" si="25"/>
        <v>2.9761904761904656E-2</v>
      </c>
      <c r="BL14" s="2">
        <v>2132</v>
      </c>
      <c r="BM14" s="30">
        <f t="shared" si="26"/>
        <v>0.10409114448472301</v>
      </c>
      <c r="BN14" s="2">
        <v>168</v>
      </c>
      <c r="BO14" s="7">
        <f t="shared" si="27"/>
        <v>3.7037037037036979E-2</v>
      </c>
      <c r="BP14" s="2">
        <v>1931</v>
      </c>
      <c r="BQ14" s="32">
        <f t="shared" si="28"/>
        <v>0.18321078431372539</v>
      </c>
      <c r="BR14" s="2">
        <v>162</v>
      </c>
      <c r="BS14" s="30">
        <f t="shared" si="29"/>
        <v>6.578947368421062E-2</v>
      </c>
      <c r="BT14" s="2">
        <v>1632</v>
      </c>
      <c r="BU14" s="7">
        <f t="shared" si="30"/>
        <v>0.10869565217391308</v>
      </c>
      <c r="BV14" s="2">
        <v>152</v>
      </c>
      <c r="BW14" s="61">
        <f t="shared" si="31"/>
        <v>9.3525179856115193E-2</v>
      </c>
      <c r="BX14" s="2">
        <v>1472</v>
      </c>
      <c r="BY14" s="7">
        <f t="shared" si="32"/>
        <v>0.1909385113268609</v>
      </c>
      <c r="BZ14" s="2">
        <v>139</v>
      </c>
      <c r="CA14" s="7">
        <f t="shared" si="33"/>
        <v>6.9230769230769207E-2</v>
      </c>
      <c r="CB14" s="2">
        <v>1236</v>
      </c>
      <c r="CC14" s="30">
        <f t="shared" si="34"/>
        <v>0.19305019305019311</v>
      </c>
      <c r="CD14" s="2">
        <v>130</v>
      </c>
      <c r="CE14" s="7">
        <f t="shared" si="35"/>
        <v>0.1206896551724137</v>
      </c>
      <c r="CF14" s="2">
        <v>1036</v>
      </c>
      <c r="CG14" s="32">
        <f t="shared" si="36"/>
        <v>0.20325203252032531</v>
      </c>
      <c r="CH14" s="2">
        <v>116</v>
      </c>
      <c r="CI14" s="26">
        <f t="shared" si="37"/>
        <v>0.14851485148514842</v>
      </c>
      <c r="CJ14" s="2">
        <v>861</v>
      </c>
      <c r="CK14" s="7">
        <f t="shared" si="38"/>
        <v>0.14799999999999991</v>
      </c>
      <c r="CL14" s="2">
        <v>101</v>
      </c>
      <c r="CM14" s="24">
        <f t="shared" si="46"/>
        <v>0.48529411764705888</v>
      </c>
      <c r="CN14" s="29">
        <v>750</v>
      </c>
      <c r="CO14" s="26">
        <f t="shared" si="39"/>
        <v>0.34408602150537626</v>
      </c>
      <c r="CP14" s="29">
        <v>68</v>
      </c>
      <c r="CQ14" s="32">
        <f t="shared" si="47"/>
        <v>0.1333333333333333</v>
      </c>
      <c r="CR14" s="25">
        <v>558</v>
      </c>
      <c r="CS14" s="24">
        <f t="shared" si="48"/>
        <v>0.41265822784810124</v>
      </c>
      <c r="CT14" s="25">
        <v>60</v>
      </c>
      <c r="CU14" s="30">
        <f t="shared" si="49"/>
        <v>0.11111111111111116</v>
      </c>
      <c r="CV14" s="9">
        <v>395</v>
      </c>
      <c r="CW14" s="30">
        <f t="shared" si="49"/>
        <v>0.20060790273556228</v>
      </c>
      <c r="CX14" s="9">
        <v>54</v>
      </c>
      <c r="CY14" s="30">
        <f t="shared" si="51"/>
        <v>0.17391304347826098</v>
      </c>
      <c r="CZ14" s="9">
        <v>329</v>
      </c>
      <c r="DA14" s="24">
        <f t="shared" si="40"/>
        <v>0.43043478260869561</v>
      </c>
      <c r="DB14" s="9">
        <v>46</v>
      </c>
      <c r="DC14" s="24">
        <f t="shared" si="41"/>
        <v>0.21052631578947367</v>
      </c>
      <c r="DD14" s="9">
        <v>230</v>
      </c>
      <c r="DE14" s="32">
        <f t="shared" si="50"/>
        <v>0.36904761904761907</v>
      </c>
      <c r="DF14" s="9">
        <v>38</v>
      </c>
      <c r="DG14" s="32">
        <f t="shared" si="52"/>
        <v>5.555555555555558E-2</v>
      </c>
      <c r="DH14" s="9">
        <v>168</v>
      </c>
      <c r="DI14" s="31">
        <v>36</v>
      </c>
    </row>
    <row r="15" spans="2:113" x14ac:dyDescent="0.2">
      <c r="B15" s="28" t="s">
        <v>35</v>
      </c>
      <c r="C15" s="2">
        <v>6870</v>
      </c>
      <c r="D15" s="32">
        <f t="shared" si="0"/>
        <v>4.4549186559221576E-2</v>
      </c>
      <c r="E15" s="2">
        <f>502+186</f>
        <v>688</v>
      </c>
      <c r="F15" s="30">
        <f t="shared" si="1"/>
        <v>1.1764705882352899E-2</v>
      </c>
      <c r="G15" s="2">
        <v>6577</v>
      </c>
      <c r="H15" s="7">
        <f t="shared" si="2"/>
        <v>1.5439246564767695E-2</v>
      </c>
      <c r="I15" s="2">
        <f>494+186</f>
        <v>680</v>
      </c>
      <c r="J15" s="24">
        <f t="shared" si="3"/>
        <v>4.4546850998463894E-2</v>
      </c>
      <c r="K15" s="2">
        <v>6477</v>
      </c>
      <c r="L15" s="30">
        <f t="shared" si="4"/>
        <v>2.8911834789515423E-2</v>
      </c>
      <c r="M15" s="2">
        <f>466+185</f>
        <v>651</v>
      </c>
      <c r="N15" s="32">
        <f t="shared" si="5"/>
        <v>3.6624203821655987E-2</v>
      </c>
      <c r="O15" s="2">
        <v>6295</v>
      </c>
      <c r="P15" s="32">
        <f t="shared" si="6"/>
        <v>4.4293297942932908E-2</v>
      </c>
      <c r="Q15" s="2">
        <f>445+183</f>
        <v>628</v>
      </c>
      <c r="R15" s="30">
        <f t="shared" si="7"/>
        <v>1.6181229773462702E-2</v>
      </c>
      <c r="S15" s="2">
        <v>6028</v>
      </c>
      <c r="T15" s="7">
        <f t="shared" si="8"/>
        <v>3.3430481741813844E-2</v>
      </c>
      <c r="U15" s="2">
        <f>437+181</f>
        <v>618</v>
      </c>
      <c r="V15" s="32">
        <f t="shared" si="9"/>
        <v>5.1020408163265252E-2</v>
      </c>
      <c r="W15" s="2">
        <v>5833</v>
      </c>
      <c r="X15" s="26">
        <f t="shared" si="10"/>
        <v>3.421985815602846E-2</v>
      </c>
      <c r="Y15" s="2">
        <v>588</v>
      </c>
      <c r="Z15" s="30">
        <f t="shared" si="11"/>
        <v>4.2553191489361764E-2</v>
      </c>
      <c r="AA15" s="2">
        <v>5640</v>
      </c>
      <c r="AB15" s="32">
        <f t="shared" si="12"/>
        <v>4.7937569676700154E-2</v>
      </c>
      <c r="AC15" s="2">
        <f>417+147</f>
        <v>564</v>
      </c>
      <c r="AD15" s="24">
        <f t="shared" si="13"/>
        <v>0.11683168316831694</v>
      </c>
      <c r="AE15" s="2">
        <v>5382</v>
      </c>
      <c r="AF15" s="7">
        <f t="shared" si="14"/>
        <v>1.9897669130187534E-2</v>
      </c>
      <c r="AG15" s="2">
        <v>505</v>
      </c>
      <c r="AH15" s="32">
        <f t="shared" si="42"/>
        <v>1.6096579476861272E-2</v>
      </c>
      <c r="AI15" s="2">
        <v>5277</v>
      </c>
      <c r="AJ15" s="30">
        <f t="shared" si="15"/>
        <v>4.4330100930140448E-2</v>
      </c>
      <c r="AK15" s="2">
        <v>497</v>
      </c>
      <c r="AL15" s="7">
        <f t="shared" si="43"/>
        <v>8.113590263691739E-3</v>
      </c>
      <c r="AM15" s="2">
        <v>5053</v>
      </c>
      <c r="AN15" s="30">
        <f t="shared" si="16"/>
        <v>7.3507541958784728E-2</v>
      </c>
      <c r="AO15" s="2">
        <v>493</v>
      </c>
      <c r="AP15" s="30">
        <f t="shared" si="44"/>
        <v>3.7894736842105203E-2</v>
      </c>
      <c r="AQ15" s="2">
        <v>4707</v>
      </c>
      <c r="AR15" s="24">
        <f t="shared" si="17"/>
        <v>7.5639853747714758E-2</v>
      </c>
      <c r="AS15" s="9">
        <v>475</v>
      </c>
      <c r="AT15" s="32">
        <f t="shared" si="45"/>
        <v>0.30494505494505497</v>
      </c>
      <c r="AU15" s="82"/>
      <c r="AV15" s="9">
        <v>4376</v>
      </c>
      <c r="AW15" s="32">
        <f t="shared" si="18"/>
        <v>6.6536680477699228E-2</v>
      </c>
      <c r="AX15" s="9">
        <v>364</v>
      </c>
      <c r="AY15" s="30">
        <f t="shared" si="19"/>
        <v>2.2471910112359605E-2</v>
      </c>
      <c r="AZ15" s="9">
        <v>4103</v>
      </c>
      <c r="BA15" s="7">
        <f t="shared" si="20"/>
        <v>6.020671834625313E-2</v>
      </c>
      <c r="BB15" s="9">
        <v>356</v>
      </c>
      <c r="BC15" s="24">
        <f t="shared" si="21"/>
        <v>2.5936599423631135E-2</v>
      </c>
      <c r="BD15" s="9">
        <v>3870</v>
      </c>
      <c r="BE15" s="7">
        <f t="shared" si="22"/>
        <v>7.8595317725752567E-2</v>
      </c>
      <c r="BF15" s="9">
        <v>347</v>
      </c>
      <c r="BG15" s="32">
        <f t="shared" si="23"/>
        <v>2.0588235294117574E-2</v>
      </c>
      <c r="BH15" s="2">
        <v>3588</v>
      </c>
      <c r="BI15" s="30">
        <f t="shared" si="24"/>
        <v>0.10467980295566504</v>
      </c>
      <c r="BJ15" s="2">
        <v>340</v>
      </c>
      <c r="BK15" s="7">
        <f t="shared" si="25"/>
        <v>1.7964071856287456E-2</v>
      </c>
      <c r="BL15" s="2">
        <v>3248</v>
      </c>
      <c r="BM15" s="32">
        <f t="shared" si="26"/>
        <v>0.11845730027548207</v>
      </c>
      <c r="BN15" s="2">
        <v>334</v>
      </c>
      <c r="BO15" s="30">
        <f t="shared" si="27"/>
        <v>2.7692307692307683E-2</v>
      </c>
      <c r="BP15" s="2">
        <v>2904</v>
      </c>
      <c r="BQ15" s="30">
        <f t="shared" si="28"/>
        <v>0.10586443259710587</v>
      </c>
      <c r="BR15" s="2">
        <v>325</v>
      </c>
      <c r="BS15" s="32">
        <f t="shared" si="29"/>
        <v>4.1666666666666741E-2</v>
      </c>
      <c r="BT15" s="2">
        <v>2626</v>
      </c>
      <c r="BU15" s="24">
        <f t="shared" si="30"/>
        <v>0.1155480033984706</v>
      </c>
      <c r="BV15" s="2">
        <v>312</v>
      </c>
      <c r="BW15" s="26">
        <f t="shared" si="31"/>
        <v>2.2950819672131084E-2</v>
      </c>
      <c r="BX15" s="2">
        <v>2354</v>
      </c>
      <c r="BY15" s="32">
        <f t="shared" si="32"/>
        <v>8.3294983893235086E-2</v>
      </c>
      <c r="BZ15" s="2">
        <v>305</v>
      </c>
      <c r="CA15" s="24">
        <f t="shared" si="33"/>
        <v>0.10909090909090913</v>
      </c>
      <c r="CB15" s="2">
        <v>2173</v>
      </c>
      <c r="CC15" s="30">
        <f t="shared" si="34"/>
        <v>7.948335817188279E-2</v>
      </c>
      <c r="CD15" s="2">
        <v>275</v>
      </c>
      <c r="CE15" s="61">
        <f t="shared" si="35"/>
        <v>0.1088709677419355</v>
      </c>
      <c r="CF15" s="2">
        <v>2013</v>
      </c>
      <c r="CG15" s="30">
        <f t="shared" si="36"/>
        <v>0.14440022740193292</v>
      </c>
      <c r="CH15" s="2">
        <v>248</v>
      </c>
      <c r="CI15" s="7">
        <f t="shared" si="37"/>
        <v>3.3333333333333437E-2</v>
      </c>
      <c r="CJ15" s="2">
        <v>1759</v>
      </c>
      <c r="CK15" s="32">
        <f t="shared" si="38"/>
        <v>0.16182298546895635</v>
      </c>
      <c r="CL15" s="2">
        <v>240</v>
      </c>
      <c r="CM15" s="30">
        <f t="shared" si="46"/>
        <v>8.5972850678732948E-2</v>
      </c>
      <c r="CN15" s="23">
        <v>1514</v>
      </c>
      <c r="CO15" s="26">
        <f t="shared" si="39"/>
        <v>0.16015325670498082</v>
      </c>
      <c r="CP15" s="23">
        <v>221</v>
      </c>
      <c r="CQ15" s="32">
        <f t="shared" si="47"/>
        <v>0.13917525773195871</v>
      </c>
      <c r="CR15" s="25">
        <v>1305</v>
      </c>
      <c r="CS15" s="24">
        <f t="shared" si="48"/>
        <v>0.19287020109689212</v>
      </c>
      <c r="CT15" s="25">
        <v>194</v>
      </c>
      <c r="CU15" s="7">
        <f t="shared" si="49"/>
        <v>6.0109289617486406E-2</v>
      </c>
      <c r="CV15" s="6">
        <v>1094</v>
      </c>
      <c r="CW15" s="7">
        <f t="shared" si="49"/>
        <v>6.7317073170731767E-2</v>
      </c>
      <c r="CX15" s="6">
        <v>183</v>
      </c>
      <c r="CY15" s="7">
        <f t="shared" si="51"/>
        <v>0.11585365853658547</v>
      </c>
      <c r="CZ15" s="6">
        <v>1025</v>
      </c>
      <c r="DA15" s="30">
        <f t="shared" si="40"/>
        <v>0.11413043478260865</v>
      </c>
      <c r="DB15" s="6">
        <v>164</v>
      </c>
      <c r="DC15" s="30">
        <f t="shared" si="41"/>
        <v>0.13103448275862073</v>
      </c>
      <c r="DD15" s="6">
        <v>920</v>
      </c>
      <c r="DE15" s="32">
        <f t="shared" si="50"/>
        <v>0.36904761904761907</v>
      </c>
      <c r="DF15" s="6">
        <v>145</v>
      </c>
      <c r="DG15" s="32">
        <f t="shared" si="52"/>
        <v>0.27192982456140347</v>
      </c>
      <c r="DH15" s="6">
        <v>672</v>
      </c>
      <c r="DI15" s="16">
        <v>114</v>
      </c>
    </row>
    <row r="16" spans="2:113" x14ac:dyDescent="0.2">
      <c r="B16" s="133" t="s">
        <v>31</v>
      </c>
      <c r="C16" s="2">
        <v>4518</v>
      </c>
      <c r="D16" s="30">
        <f t="shared" si="0"/>
        <v>2.402538531278342E-2</v>
      </c>
      <c r="E16" s="2">
        <f>221+52</f>
        <v>273</v>
      </c>
      <c r="F16" s="30">
        <f t="shared" si="1"/>
        <v>1.1111111111111072E-2</v>
      </c>
      <c r="G16" s="2">
        <v>4412</v>
      </c>
      <c r="H16" s="32">
        <f t="shared" si="2"/>
        <v>3.3013345820650963E-2</v>
      </c>
      <c r="I16" s="2">
        <f>218+52</f>
        <v>270</v>
      </c>
      <c r="J16" s="32">
        <f t="shared" si="3"/>
        <v>1.1235955056179803E-2</v>
      </c>
      <c r="K16" s="2">
        <v>4271</v>
      </c>
      <c r="L16" s="7">
        <f t="shared" si="4"/>
        <v>2.6929550372685851E-2</v>
      </c>
      <c r="M16" s="2">
        <v>267</v>
      </c>
      <c r="N16" s="30">
        <f t="shared" si="5"/>
        <v>0</v>
      </c>
      <c r="O16" s="2">
        <v>4159</v>
      </c>
      <c r="P16" s="30">
        <f t="shared" si="6"/>
        <v>2.6913580246913593E-2</v>
      </c>
      <c r="Q16" s="2">
        <f>216+51</f>
        <v>267</v>
      </c>
      <c r="R16" s="32">
        <f t="shared" si="7"/>
        <v>3.0888030888030826E-2</v>
      </c>
      <c r="S16" s="2">
        <v>4050</v>
      </c>
      <c r="T16" s="32">
        <f t="shared" si="8"/>
        <v>4.9766718506998542E-2</v>
      </c>
      <c r="U16" s="2">
        <v>259</v>
      </c>
      <c r="V16" s="7">
        <f t="shared" si="9"/>
        <v>3.8759689922480689E-3</v>
      </c>
      <c r="W16" s="2">
        <v>3858</v>
      </c>
      <c r="X16" s="26">
        <f t="shared" si="10"/>
        <v>1.7673437087839527E-2</v>
      </c>
      <c r="Y16" s="2">
        <v>258</v>
      </c>
      <c r="Z16" s="32">
        <f t="shared" si="11"/>
        <v>6.1728395061728447E-2</v>
      </c>
      <c r="AA16" s="2">
        <v>3791</v>
      </c>
      <c r="AB16" s="24">
        <f t="shared" si="12"/>
        <v>1.8264840182648401E-2</v>
      </c>
      <c r="AC16" s="2">
        <f>207+36</f>
        <v>243</v>
      </c>
      <c r="AD16" s="7">
        <f t="shared" si="13"/>
        <v>4.1322314049587749E-3</v>
      </c>
      <c r="AE16" s="2">
        <v>3723</v>
      </c>
      <c r="AF16" s="32">
        <f t="shared" si="14"/>
        <v>1.2234910277324706E-2</v>
      </c>
      <c r="AG16" s="2">
        <v>242</v>
      </c>
      <c r="AH16" s="7">
        <f t="shared" si="42"/>
        <v>8.3333333333333037E-3</v>
      </c>
      <c r="AI16" s="2">
        <v>3678</v>
      </c>
      <c r="AJ16" s="30">
        <f t="shared" si="15"/>
        <v>1.0717230008244094E-2</v>
      </c>
      <c r="AK16" s="2">
        <v>240</v>
      </c>
      <c r="AL16" s="7">
        <f t="shared" si="43"/>
        <v>8.4033613445377853E-3</v>
      </c>
      <c r="AM16" s="2">
        <v>3639</v>
      </c>
      <c r="AN16" s="32">
        <f t="shared" si="16"/>
        <v>1.6196593130410442E-2</v>
      </c>
      <c r="AO16" s="2">
        <v>238</v>
      </c>
      <c r="AP16" s="30">
        <f t="shared" si="44"/>
        <v>8.4745762711864181E-3</v>
      </c>
      <c r="AQ16" s="2">
        <v>3581</v>
      </c>
      <c r="AR16" s="30">
        <f t="shared" si="17"/>
        <v>1.0725373976855801E-2</v>
      </c>
      <c r="AS16" s="9">
        <v>236</v>
      </c>
      <c r="AT16" s="24">
        <f t="shared" si="45"/>
        <v>0.17999999999999994</v>
      </c>
      <c r="AU16" s="82"/>
      <c r="AV16" s="9">
        <v>3543</v>
      </c>
      <c r="AW16" s="7">
        <f t="shared" si="18"/>
        <v>1.7518667432510071E-2</v>
      </c>
      <c r="AX16" s="9">
        <v>200</v>
      </c>
      <c r="AY16" s="32">
        <f t="shared" si="19"/>
        <v>2.0408163265306145E-2</v>
      </c>
      <c r="AZ16" s="9">
        <v>3482</v>
      </c>
      <c r="BA16" s="7">
        <f t="shared" si="20"/>
        <v>1.9619326500732059E-2</v>
      </c>
      <c r="BB16" s="9">
        <v>196</v>
      </c>
      <c r="BC16" s="7">
        <f t="shared" si="21"/>
        <v>1.5544041450777257E-2</v>
      </c>
      <c r="BD16" s="9">
        <v>3415</v>
      </c>
      <c r="BE16" s="7">
        <f t="shared" si="22"/>
        <v>2.7067669172932352E-2</v>
      </c>
      <c r="BF16" s="9">
        <v>193</v>
      </c>
      <c r="BG16" s="7">
        <f t="shared" si="23"/>
        <v>1.5789473684210575E-2</v>
      </c>
      <c r="BH16" s="2">
        <v>3325</v>
      </c>
      <c r="BI16" s="30">
        <f t="shared" si="24"/>
        <v>2.9093160012380048E-2</v>
      </c>
      <c r="BJ16" s="2">
        <v>190</v>
      </c>
      <c r="BK16" s="7">
        <f t="shared" si="25"/>
        <v>2.1505376344086002E-2</v>
      </c>
      <c r="BL16" s="2">
        <v>3231</v>
      </c>
      <c r="BM16" s="32">
        <f t="shared" si="26"/>
        <v>8.787878787878789E-2</v>
      </c>
      <c r="BN16" s="2">
        <v>186</v>
      </c>
      <c r="BO16" s="32">
        <f t="shared" si="27"/>
        <v>7.5144508670520249E-2</v>
      </c>
      <c r="BP16" s="2">
        <v>2970</v>
      </c>
      <c r="BQ16" s="7">
        <f t="shared" si="28"/>
        <v>3.5564853556485421E-2</v>
      </c>
      <c r="BR16" s="2">
        <v>173</v>
      </c>
      <c r="BS16" s="7">
        <f t="shared" si="29"/>
        <v>2.3668639053254337E-2</v>
      </c>
      <c r="BT16" s="2">
        <v>2868</v>
      </c>
      <c r="BU16" s="30">
        <f t="shared" si="30"/>
        <v>0.13674197384066589</v>
      </c>
      <c r="BV16" s="2">
        <v>169</v>
      </c>
      <c r="BW16" s="26">
        <f t="shared" si="31"/>
        <v>4.9689440993788914E-2</v>
      </c>
      <c r="BX16" s="2">
        <v>2523</v>
      </c>
      <c r="BY16" s="32">
        <f t="shared" si="32"/>
        <v>0.14318078840054382</v>
      </c>
      <c r="BZ16" s="2">
        <v>161</v>
      </c>
      <c r="CA16" s="61">
        <f t="shared" si="33"/>
        <v>0.1103448275862069</v>
      </c>
      <c r="CB16" s="2">
        <v>2207</v>
      </c>
      <c r="CC16" s="30">
        <f t="shared" si="34"/>
        <v>9.0415019762845938E-2</v>
      </c>
      <c r="CD16" s="2">
        <v>145</v>
      </c>
      <c r="CE16" s="7">
        <f t="shared" si="35"/>
        <v>5.0724637681159424E-2</v>
      </c>
      <c r="CF16" s="2">
        <v>2024</v>
      </c>
      <c r="CG16" s="32">
        <f t="shared" si="36"/>
        <v>0.17880023296447289</v>
      </c>
      <c r="CH16" s="2">
        <v>138</v>
      </c>
      <c r="CI16" s="26">
        <f t="shared" si="37"/>
        <v>6.9767441860465018E-2</v>
      </c>
      <c r="CJ16" s="2">
        <v>1717</v>
      </c>
      <c r="CK16" s="7">
        <f t="shared" si="38"/>
        <v>0.16170500676589983</v>
      </c>
      <c r="CL16" s="2">
        <v>129</v>
      </c>
      <c r="CM16" s="24">
        <f t="shared" si="46"/>
        <v>0.26470588235294112</v>
      </c>
      <c r="CN16" s="23">
        <v>1478</v>
      </c>
      <c r="CO16" s="7">
        <f t="shared" si="39"/>
        <v>0.31611754229741762</v>
      </c>
      <c r="CP16" s="23">
        <v>102</v>
      </c>
      <c r="CQ16" s="26">
        <f t="shared" si="47"/>
        <v>7.3684210526315796E-2</v>
      </c>
      <c r="CR16" s="25">
        <v>1123</v>
      </c>
      <c r="CS16" s="7">
        <f t="shared" si="48"/>
        <v>0.318075117370892</v>
      </c>
      <c r="CT16" s="25">
        <v>95</v>
      </c>
      <c r="CU16" s="32">
        <f t="shared" si="49"/>
        <v>0.1875</v>
      </c>
      <c r="CV16" s="6">
        <v>852</v>
      </c>
      <c r="CW16" s="7">
        <f t="shared" si="49"/>
        <v>0.33125000000000004</v>
      </c>
      <c r="CX16" s="6">
        <v>80</v>
      </c>
      <c r="CY16" s="7">
        <f t="shared" si="51"/>
        <v>0.12676056338028174</v>
      </c>
      <c r="CZ16" s="6">
        <v>640</v>
      </c>
      <c r="DA16" s="30">
        <f t="shared" si="40"/>
        <v>0.40350877192982448</v>
      </c>
      <c r="DB16" s="6">
        <v>71</v>
      </c>
      <c r="DC16" s="30">
        <f t="shared" si="41"/>
        <v>0.26785714285714279</v>
      </c>
      <c r="DD16" s="6">
        <v>456</v>
      </c>
      <c r="DE16" s="32">
        <f t="shared" si="50"/>
        <v>0.57241379310344831</v>
      </c>
      <c r="DF16" s="6">
        <v>56</v>
      </c>
      <c r="DG16" s="32">
        <f t="shared" si="52"/>
        <v>0.30232558139534893</v>
      </c>
      <c r="DH16" s="6">
        <v>290</v>
      </c>
      <c r="DI16" s="16">
        <v>43</v>
      </c>
    </row>
    <row r="17" spans="2:113" x14ac:dyDescent="0.2">
      <c r="B17" s="72" t="s">
        <v>6</v>
      </c>
      <c r="C17" s="2">
        <v>233</v>
      </c>
      <c r="D17" s="7">
        <f t="shared" si="0"/>
        <v>1.304347826086949E-2</v>
      </c>
      <c r="E17" s="2">
        <v>2</v>
      </c>
      <c r="F17" s="7">
        <f t="shared" si="1"/>
        <v>0</v>
      </c>
      <c r="G17" s="2">
        <v>230</v>
      </c>
      <c r="H17" s="7">
        <f t="shared" si="2"/>
        <v>1.3215859030837107E-2</v>
      </c>
      <c r="I17" s="2">
        <v>2</v>
      </c>
      <c r="J17" s="7">
        <f t="shared" si="3"/>
        <v>0</v>
      </c>
      <c r="K17" s="2">
        <v>227</v>
      </c>
      <c r="L17" s="7">
        <f t="shared" si="4"/>
        <v>3.1818181818181746E-2</v>
      </c>
      <c r="M17" s="2">
        <v>2</v>
      </c>
      <c r="N17" s="7">
        <f t="shared" si="5"/>
        <v>0</v>
      </c>
      <c r="O17" s="2">
        <v>220</v>
      </c>
      <c r="P17" s="30">
        <f t="shared" si="6"/>
        <v>3.7735849056603765E-2</v>
      </c>
      <c r="Q17" s="2">
        <v>2</v>
      </c>
      <c r="R17" s="7">
        <f t="shared" si="7"/>
        <v>0</v>
      </c>
      <c r="S17" s="2">
        <v>212</v>
      </c>
      <c r="T17" s="32">
        <f t="shared" si="8"/>
        <v>6.0000000000000053E-2</v>
      </c>
      <c r="U17" s="2">
        <v>2</v>
      </c>
      <c r="V17" s="7">
        <f t="shared" si="9"/>
        <v>0</v>
      </c>
      <c r="W17" s="2">
        <v>200</v>
      </c>
      <c r="X17" s="7">
        <f t="shared" si="10"/>
        <v>5.0251256281406143E-3</v>
      </c>
      <c r="Y17" s="2">
        <v>2</v>
      </c>
      <c r="Z17" s="7">
        <f t="shared" si="11"/>
        <v>0</v>
      </c>
      <c r="AA17" s="2">
        <v>199</v>
      </c>
      <c r="AB17" s="30">
        <f t="shared" si="12"/>
        <v>1.0152284263959421E-2</v>
      </c>
      <c r="AC17" s="2">
        <f>2</f>
        <v>2</v>
      </c>
      <c r="AD17" s="7">
        <f t="shared" si="13"/>
        <v>0</v>
      </c>
      <c r="AE17" s="2">
        <v>197</v>
      </c>
      <c r="AF17" s="32">
        <f t="shared" si="14"/>
        <v>5.9139784946236507E-2</v>
      </c>
      <c r="AG17" s="2">
        <v>2</v>
      </c>
      <c r="AH17" s="7">
        <f t="shared" si="42"/>
        <v>0</v>
      </c>
      <c r="AI17" s="2">
        <v>186</v>
      </c>
      <c r="AJ17" s="30">
        <f t="shared" si="15"/>
        <v>2.19780219780219E-2</v>
      </c>
      <c r="AK17" s="2">
        <v>2</v>
      </c>
      <c r="AL17" s="7">
        <f t="shared" si="43"/>
        <v>0</v>
      </c>
      <c r="AM17" s="2">
        <v>182</v>
      </c>
      <c r="AN17" s="32">
        <f t="shared" si="16"/>
        <v>0.66972477064220182</v>
      </c>
      <c r="AO17" s="2">
        <v>2</v>
      </c>
      <c r="AP17" s="30">
        <f t="shared" si="44"/>
        <v>0</v>
      </c>
      <c r="AQ17" s="2">
        <v>109</v>
      </c>
      <c r="AR17" s="7">
        <f t="shared" si="17"/>
        <v>0</v>
      </c>
      <c r="AS17" s="9">
        <v>2</v>
      </c>
      <c r="AT17" s="32">
        <f t="shared" si="45"/>
        <v>1</v>
      </c>
      <c r="AU17" s="82"/>
      <c r="AV17" s="9">
        <v>109</v>
      </c>
      <c r="AW17" s="30">
        <f t="shared" si="18"/>
        <v>0</v>
      </c>
      <c r="AX17" s="9">
        <v>1</v>
      </c>
      <c r="AY17" s="7">
        <f t="shared" si="19"/>
        <v>0</v>
      </c>
      <c r="AZ17" s="9">
        <v>109</v>
      </c>
      <c r="BA17" s="24">
        <f t="shared" si="20"/>
        <v>2.8301886792452935E-2</v>
      </c>
      <c r="BB17" s="9">
        <v>1</v>
      </c>
      <c r="BC17" s="7">
        <f t="shared" si="21"/>
        <v>0</v>
      </c>
      <c r="BD17" s="9">
        <v>106</v>
      </c>
      <c r="BE17" s="32">
        <f t="shared" si="22"/>
        <v>1.9230769230769162E-2</v>
      </c>
      <c r="BF17" s="9">
        <v>1</v>
      </c>
      <c r="BG17" s="7">
        <f t="shared" si="23"/>
        <v>0</v>
      </c>
      <c r="BH17" s="2">
        <v>104</v>
      </c>
      <c r="BI17" s="30">
        <f t="shared" si="24"/>
        <v>9.7087378640776656E-3</v>
      </c>
      <c r="BJ17" s="2">
        <v>1</v>
      </c>
      <c r="BK17" s="7">
        <f t="shared" si="25"/>
        <v>0</v>
      </c>
      <c r="BL17" s="2">
        <v>103</v>
      </c>
      <c r="BM17" s="32">
        <f t="shared" si="26"/>
        <v>1.980198019801982E-2</v>
      </c>
      <c r="BN17" s="2">
        <v>1</v>
      </c>
      <c r="BO17" s="7">
        <f t="shared" si="27"/>
        <v>0</v>
      </c>
      <c r="BP17" s="2">
        <v>101</v>
      </c>
      <c r="BQ17" s="30">
        <f t="shared" si="28"/>
        <v>0</v>
      </c>
      <c r="BR17" s="2">
        <v>1</v>
      </c>
      <c r="BS17" s="7">
        <f t="shared" si="29"/>
        <v>0</v>
      </c>
      <c r="BT17" s="2">
        <v>101</v>
      </c>
      <c r="BU17" s="32">
        <f t="shared" si="30"/>
        <v>1.0000000000000009E-2</v>
      </c>
      <c r="BV17" s="2">
        <v>1</v>
      </c>
      <c r="BW17" s="7">
        <f t="shared" si="31"/>
        <v>0</v>
      </c>
      <c r="BX17" s="2">
        <v>100</v>
      </c>
      <c r="BY17" s="30">
        <f t="shared" si="32"/>
        <v>0</v>
      </c>
      <c r="BZ17" s="2">
        <v>1</v>
      </c>
      <c r="CA17" s="7">
        <f t="shared" si="33"/>
        <v>0</v>
      </c>
      <c r="CB17" s="2">
        <v>100</v>
      </c>
      <c r="CC17" s="32">
        <f t="shared" si="34"/>
        <v>0.16279069767441867</v>
      </c>
      <c r="CD17" s="2">
        <v>1</v>
      </c>
      <c r="CE17" s="7">
        <f t="shared" si="35"/>
        <v>0</v>
      </c>
      <c r="CF17" s="2">
        <v>86</v>
      </c>
      <c r="CG17" s="32">
        <f t="shared" si="36"/>
        <v>0.11688311688311681</v>
      </c>
      <c r="CH17" s="2">
        <v>1</v>
      </c>
      <c r="CI17" s="7">
        <f t="shared" si="37"/>
        <v>0</v>
      </c>
      <c r="CJ17" s="2">
        <v>77</v>
      </c>
      <c r="CK17" s="30">
        <f t="shared" si="38"/>
        <v>0</v>
      </c>
      <c r="CL17" s="2">
        <v>1</v>
      </c>
      <c r="CM17" s="7">
        <f t="shared" si="46"/>
        <v>0</v>
      </c>
      <c r="CN17" s="23">
        <v>77</v>
      </c>
      <c r="CO17" s="32">
        <f t="shared" si="39"/>
        <v>1.3157894736842035E-2</v>
      </c>
      <c r="CP17" s="23">
        <v>1</v>
      </c>
      <c r="CQ17" s="7">
        <f t="shared" si="47"/>
        <v>0</v>
      </c>
      <c r="CR17" s="25">
        <v>76</v>
      </c>
      <c r="CS17" s="7">
        <f t="shared" si="48"/>
        <v>0</v>
      </c>
      <c r="CT17" s="25">
        <v>1</v>
      </c>
      <c r="CU17" s="7">
        <f t="shared" si="49"/>
        <v>0</v>
      </c>
      <c r="CV17" s="6">
        <v>76</v>
      </c>
      <c r="CW17" s="7">
        <f t="shared" si="49"/>
        <v>0</v>
      </c>
      <c r="CX17" s="6">
        <v>1</v>
      </c>
      <c r="CY17" s="7">
        <f t="shared" si="51"/>
        <v>0</v>
      </c>
      <c r="CZ17" s="6">
        <v>76</v>
      </c>
      <c r="DA17" s="30">
        <f t="shared" si="40"/>
        <v>2.7027027027026973E-2</v>
      </c>
      <c r="DB17" s="6">
        <v>1</v>
      </c>
      <c r="DC17" s="30">
        <f t="shared" si="41"/>
        <v>0</v>
      </c>
      <c r="DD17" s="6">
        <v>74</v>
      </c>
      <c r="DE17" s="32">
        <f t="shared" si="50"/>
        <v>5.7142857142857162E-2</v>
      </c>
      <c r="DF17" s="6">
        <v>1</v>
      </c>
      <c r="DG17" s="27">
        <f t="shared" si="52"/>
        <v>0</v>
      </c>
      <c r="DH17" s="6">
        <v>70</v>
      </c>
      <c r="DI17" s="16">
        <v>1</v>
      </c>
    </row>
    <row r="18" spans="2:113" x14ac:dyDescent="0.2">
      <c r="B18" s="28" t="s">
        <v>7</v>
      </c>
      <c r="C18" s="2">
        <v>23227</v>
      </c>
      <c r="D18" s="7">
        <f t="shared" si="0"/>
        <v>1.7969058158390672E-2</v>
      </c>
      <c r="E18" s="2">
        <f>1751+1652</f>
        <v>3403</v>
      </c>
      <c r="F18" s="32">
        <f t="shared" si="1"/>
        <v>2.356406480117812E-3</v>
      </c>
      <c r="G18" s="2">
        <v>22817</v>
      </c>
      <c r="H18" s="30">
        <f t="shared" si="2"/>
        <v>2.4884337241162457E-2</v>
      </c>
      <c r="I18" s="2">
        <f>1743+1652</f>
        <v>3395</v>
      </c>
      <c r="J18" s="7">
        <f t="shared" si="3"/>
        <v>2.0661157024792765E-3</v>
      </c>
      <c r="K18" s="2">
        <v>22263</v>
      </c>
      <c r="L18" s="24">
        <f t="shared" si="4"/>
        <v>3.4766442017197363E-2</v>
      </c>
      <c r="M18" s="2">
        <f>1737+1651</f>
        <v>3388</v>
      </c>
      <c r="N18" s="30">
        <f t="shared" si="5"/>
        <v>8.862629246677578E-4</v>
      </c>
      <c r="O18" s="2">
        <v>21515</v>
      </c>
      <c r="P18" s="24">
        <f t="shared" si="6"/>
        <v>1.9185220274751336E-2</v>
      </c>
      <c r="Q18" s="2">
        <f>1734+1651</f>
        <v>3385</v>
      </c>
      <c r="R18" s="32">
        <f t="shared" si="7"/>
        <v>1.7756732761171623E-3</v>
      </c>
      <c r="S18" s="2">
        <v>21110</v>
      </c>
      <c r="T18" s="24">
        <f t="shared" si="8"/>
        <v>1.8085362912949154E-2</v>
      </c>
      <c r="U18" s="2">
        <f>1728+1651</f>
        <v>3379</v>
      </c>
      <c r="V18" s="30">
        <f t="shared" si="9"/>
        <v>1.4819205690574933E-3</v>
      </c>
      <c r="W18" s="2">
        <v>20735</v>
      </c>
      <c r="X18" s="24">
        <f t="shared" si="10"/>
        <v>1.0674595437707213E-2</v>
      </c>
      <c r="Y18" s="2">
        <f>1722+1652</f>
        <v>3374</v>
      </c>
      <c r="Z18" s="24">
        <f t="shared" si="11"/>
        <v>1.7490952955367955E-2</v>
      </c>
      <c r="AA18" s="2">
        <v>20516</v>
      </c>
      <c r="AB18" s="32">
        <f t="shared" si="12"/>
        <v>8.1077096948551919E-3</v>
      </c>
      <c r="AC18" s="2">
        <f>1718+1598</f>
        <v>3316</v>
      </c>
      <c r="AD18" s="32">
        <f t="shared" si="13"/>
        <v>2.4183796856105388E-3</v>
      </c>
      <c r="AE18" s="2">
        <v>20351</v>
      </c>
      <c r="AF18" s="7">
        <f t="shared" si="14"/>
        <v>7.8744057052297922E-3</v>
      </c>
      <c r="AG18" s="2">
        <f>1713+1595</f>
        <v>3308</v>
      </c>
      <c r="AH18" s="30">
        <f t="shared" si="42"/>
        <v>2.1205695243864398E-3</v>
      </c>
      <c r="AI18" s="2">
        <v>20192</v>
      </c>
      <c r="AJ18" s="30">
        <f t="shared" si="15"/>
        <v>1.4724358007940141E-2</v>
      </c>
      <c r="AK18" s="2">
        <f>1705+1596</f>
        <v>3301</v>
      </c>
      <c r="AL18" s="32">
        <f t="shared" si="43"/>
        <v>2.7339003645201476E-3</v>
      </c>
      <c r="AM18" s="2">
        <v>19899</v>
      </c>
      <c r="AN18" s="32">
        <f t="shared" si="16"/>
        <v>4.456692913385818E-2</v>
      </c>
      <c r="AO18" s="2">
        <v>3292</v>
      </c>
      <c r="AP18" s="30">
        <f t="shared" si="44"/>
        <v>9.1213134691403575E-4</v>
      </c>
      <c r="AQ18" s="2">
        <v>19050</v>
      </c>
      <c r="AR18" s="30">
        <f t="shared" si="17"/>
        <v>1.1629759439222509E-2</v>
      </c>
      <c r="AS18" s="9">
        <v>3289</v>
      </c>
      <c r="AT18" s="24">
        <f t="shared" si="45"/>
        <v>0.95657346817370614</v>
      </c>
      <c r="AU18" s="82"/>
      <c r="AV18" s="9">
        <v>18831</v>
      </c>
      <c r="AW18" s="32">
        <f t="shared" si="18"/>
        <v>1.849748499107573E-2</v>
      </c>
      <c r="AX18" s="9">
        <v>1681</v>
      </c>
      <c r="AY18" s="24">
        <f t="shared" si="19"/>
        <v>6.5868263473054522E-3</v>
      </c>
      <c r="AZ18" s="9">
        <v>18489</v>
      </c>
      <c r="BA18" s="30">
        <f t="shared" si="20"/>
        <v>8.8394172532328952E-3</v>
      </c>
      <c r="BB18" s="9">
        <v>1670</v>
      </c>
      <c r="BC18" s="32">
        <f t="shared" si="21"/>
        <v>2.4009603841537164E-3</v>
      </c>
      <c r="BD18" s="9">
        <v>18327</v>
      </c>
      <c r="BE18" s="24">
        <f t="shared" si="22"/>
        <v>2.2997488138431388E-2</v>
      </c>
      <c r="BF18" s="9">
        <v>1666</v>
      </c>
      <c r="BG18" s="30">
        <f t="shared" si="23"/>
        <v>1.2019230769231282E-3</v>
      </c>
      <c r="BH18" s="2">
        <v>17915</v>
      </c>
      <c r="BI18" s="32">
        <f t="shared" si="24"/>
        <v>1.8881874537906018E-2</v>
      </c>
      <c r="BJ18" s="2">
        <v>1664</v>
      </c>
      <c r="BK18" s="32">
        <f t="shared" si="25"/>
        <v>4.2245021122511162E-3</v>
      </c>
      <c r="BL18" s="2">
        <v>17583</v>
      </c>
      <c r="BM18" s="7">
        <f t="shared" si="26"/>
        <v>1.5477909327173078E-2</v>
      </c>
      <c r="BN18" s="2">
        <v>1657</v>
      </c>
      <c r="BO18" s="30">
        <f t="shared" si="27"/>
        <v>3.6341611144761199E-3</v>
      </c>
      <c r="BP18" s="2">
        <v>17315</v>
      </c>
      <c r="BQ18" s="30">
        <f t="shared" si="28"/>
        <v>1.7631501616220957E-2</v>
      </c>
      <c r="BR18" s="2">
        <v>1651</v>
      </c>
      <c r="BS18" s="32">
        <f t="shared" si="29"/>
        <v>4.8691418137554177E-3</v>
      </c>
      <c r="BT18" s="2">
        <v>17015</v>
      </c>
      <c r="BU18" s="32">
        <f t="shared" si="30"/>
        <v>3.2463592233009653E-2</v>
      </c>
      <c r="BV18" s="2">
        <v>1643</v>
      </c>
      <c r="BW18" s="7">
        <f t="shared" si="31"/>
        <v>3.6652412950519686E-3</v>
      </c>
      <c r="BX18" s="2">
        <v>16480</v>
      </c>
      <c r="BY18" s="30">
        <f t="shared" si="32"/>
        <v>2.3348236462990668E-2</v>
      </c>
      <c r="BZ18" s="2">
        <v>1637</v>
      </c>
      <c r="CA18" s="26">
        <f t="shared" si="33"/>
        <v>8.0049261083743328E-3</v>
      </c>
      <c r="CB18" s="2">
        <v>16104</v>
      </c>
      <c r="CC18" s="24">
        <f t="shared" si="34"/>
        <v>7.4459567654123315E-2</v>
      </c>
      <c r="CD18" s="2">
        <v>1624</v>
      </c>
      <c r="CE18" s="61">
        <f t="shared" si="35"/>
        <v>3.1111111111111089E-2</v>
      </c>
      <c r="CF18" s="2">
        <v>14988</v>
      </c>
      <c r="CG18" s="32">
        <f t="shared" si="36"/>
        <v>1.3867279983765135E-2</v>
      </c>
      <c r="CH18" s="2">
        <v>1575</v>
      </c>
      <c r="CI18" s="26">
        <f t="shared" si="37"/>
        <v>2.1400778210116655E-2</v>
      </c>
      <c r="CJ18" s="2">
        <v>14783</v>
      </c>
      <c r="CK18" s="7">
        <f t="shared" si="38"/>
        <v>9.8367374820684805E-3</v>
      </c>
      <c r="CL18" s="2">
        <v>1542</v>
      </c>
      <c r="CM18" s="32">
        <f t="shared" si="46"/>
        <v>3.2819825853985352E-2</v>
      </c>
      <c r="CN18" s="23">
        <v>14639</v>
      </c>
      <c r="CO18" s="26">
        <f t="shared" si="39"/>
        <v>1.9287007380587751E-2</v>
      </c>
      <c r="CP18" s="23">
        <v>1493</v>
      </c>
      <c r="CQ18" s="26">
        <f t="shared" si="47"/>
        <v>1.7029972752043543E-2</v>
      </c>
      <c r="CR18" s="25">
        <v>14362</v>
      </c>
      <c r="CS18" s="61">
        <f t="shared" si="48"/>
        <v>2.1406727828746197E-2</v>
      </c>
      <c r="CT18" s="25">
        <v>1468</v>
      </c>
      <c r="CU18" s="32">
        <f t="shared" si="49"/>
        <v>4.4839857651245651E-2</v>
      </c>
      <c r="CV18" s="6">
        <v>14061</v>
      </c>
      <c r="CW18" s="7">
        <f t="shared" si="49"/>
        <v>1.9873794153913105E-2</v>
      </c>
      <c r="CX18" s="6">
        <v>1405</v>
      </c>
      <c r="CY18" s="7">
        <f t="shared" si="51"/>
        <v>3.1571218795888312E-2</v>
      </c>
      <c r="CZ18" s="6">
        <v>13787</v>
      </c>
      <c r="DA18" s="30">
        <f t="shared" si="40"/>
        <v>5.6070471083875972E-2</v>
      </c>
      <c r="DB18" s="6">
        <v>1362</v>
      </c>
      <c r="DC18" s="30">
        <f t="shared" si="41"/>
        <v>0.11092985318107673</v>
      </c>
      <c r="DD18" s="6">
        <v>13055</v>
      </c>
      <c r="DE18" s="32">
        <f t="shared" si="50"/>
        <v>0.11533532678342584</v>
      </c>
      <c r="DF18" s="6">
        <v>1226</v>
      </c>
      <c r="DG18" s="32">
        <f t="shared" si="52"/>
        <v>0.15769593956562789</v>
      </c>
      <c r="DH18" s="6">
        <v>11705</v>
      </c>
      <c r="DI18" s="16">
        <v>1059</v>
      </c>
    </row>
    <row r="19" spans="2:113" x14ac:dyDescent="0.2">
      <c r="B19" s="150" t="s">
        <v>8</v>
      </c>
      <c r="C19" s="2">
        <v>5077</v>
      </c>
      <c r="D19" s="32">
        <f t="shared" si="0"/>
        <v>3.8878657663188099E-2</v>
      </c>
      <c r="E19" s="2">
        <v>182</v>
      </c>
      <c r="F19" s="32">
        <f t="shared" si="1"/>
        <v>1.6759776536312776E-2</v>
      </c>
      <c r="G19" s="2">
        <v>4887</v>
      </c>
      <c r="H19" s="30">
        <f t="shared" si="2"/>
        <v>2.3884349465744803E-2</v>
      </c>
      <c r="I19" s="2">
        <f>179</f>
        <v>179</v>
      </c>
      <c r="J19" s="30">
        <f t="shared" si="3"/>
        <v>1.1299435028248483E-2</v>
      </c>
      <c r="K19" s="2">
        <v>4773</v>
      </c>
      <c r="L19" s="32">
        <f t="shared" si="4"/>
        <v>3.4012131715771332E-2</v>
      </c>
      <c r="M19" s="2">
        <v>177</v>
      </c>
      <c r="N19" s="32">
        <f t="shared" si="5"/>
        <v>4.117647058823537E-2</v>
      </c>
      <c r="O19" s="2">
        <v>4616</v>
      </c>
      <c r="P19" s="30">
        <f t="shared" si="6"/>
        <v>2.4184601730641297E-2</v>
      </c>
      <c r="Q19" s="2">
        <v>170</v>
      </c>
      <c r="R19" s="30">
        <f t="shared" si="7"/>
        <v>3.0303030303030276E-2</v>
      </c>
      <c r="S19" s="2">
        <v>4507</v>
      </c>
      <c r="T19" s="32">
        <f t="shared" si="8"/>
        <v>4.1840036985667961E-2</v>
      </c>
      <c r="U19" s="2">
        <v>165</v>
      </c>
      <c r="V19" s="32">
        <f t="shared" si="9"/>
        <v>0.19565217391304346</v>
      </c>
      <c r="W19" s="2">
        <v>4326</v>
      </c>
      <c r="X19" s="7">
        <f t="shared" si="10"/>
        <v>3.7658911009834428E-2</v>
      </c>
      <c r="Y19" s="2">
        <v>138</v>
      </c>
      <c r="Z19" s="32">
        <f t="shared" si="11"/>
        <v>6.9767441860465018E-2</v>
      </c>
      <c r="AA19" s="2">
        <v>4169</v>
      </c>
      <c r="AB19" s="30">
        <f t="shared" si="12"/>
        <v>7.8096715800362038E-2</v>
      </c>
      <c r="AC19" s="2">
        <f>129</f>
        <v>129</v>
      </c>
      <c r="AD19" s="30">
        <f t="shared" si="13"/>
        <v>5.7377049180327822E-2</v>
      </c>
      <c r="AE19" s="2">
        <v>3867</v>
      </c>
      <c r="AF19" s="32">
        <f t="shared" si="14"/>
        <v>8.5321358405837877E-2</v>
      </c>
      <c r="AG19" s="2">
        <v>122</v>
      </c>
      <c r="AH19" s="32">
        <f t="shared" si="42"/>
        <v>7.9646017699114946E-2</v>
      </c>
      <c r="AI19" s="2">
        <v>3563</v>
      </c>
      <c r="AJ19" s="30">
        <f t="shared" si="15"/>
        <v>7.4811463046757121E-2</v>
      </c>
      <c r="AK19" s="2">
        <v>113</v>
      </c>
      <c r="AL19" s="30">
        <f t="shared" si="43"/>
        <v>1.8018018018018056E-2</v>
      </c>
      <c r="AM19" s="2">
        <v>3315</v>
      </c>
      <c r="AN19" s="32">
        <f t="shared" si="16"/>
        <v>8.0860776002608326E-2</v>
      </c>
      <c r="AO19" s="2">
        <v>111</v>
      </c>
      <c r="AP19" s="32">
        <f t="shared" si="44"/>
        <v>9.9009900990099098E-2</v>
      </c>
      <c r="AQ19" s="2">
        <v>3067</v>
      </c>
      <c r="AR19" s="7">
        <f t="shared" si="17"/>
        <v>6.4560916348490149E-2</v>
      </c>
      <c r="AS19" s="9">
        <v>101</v>
      </c>
      <c r="AT19" s="30">
        <f t="shared" si="45"/>
        <v>7.4468085106383031E-2</v>
      </c>
      <c r="AU19" s="82"/>
      <c r="AV19" s="9">
        <v>2881</v>
      </c>
      <c r="AW19" s="7">
        <f t="shared" si="18"/>
        <v>8.9636913767019655E-2</v>
      </c>
      <c r="AX19" s="9">
        <v>94</v>
      </c>
      <c r="AY19" s="32">
        <f t="shared" si="19"/>
        <v>8.0459770114942541E-2</v>
      </c>
      <c r="AZ19" s="9">
        <v>2644</v>
      </c>
      <c r="BA19" s="30">
        <f t="shared" si="20"/>
        <v>0.1490656236418948</v>
      </c>
      <c r="BB19" s="9">
        <v>87</v>
      </c>
      <c r="BC19" s="30">
        <f t="shared" si="21"/>
        <v>2.3529411764705799E-2</v>
      </c>
      <c r="BD19" s="9">
        <v>2301</v>
      </c>
      <c r="BE19" s="24">
        <f t="shared" si="22"/>
        <v>0.26013143483022994</v>
      </c>
      <c r="BF19" s="9">
        <v>85</v>
      </c>
      <c r="BG19" s="32">
        <f t="shared" si="23"/>
        <v>0.11842105263157898</v>
      </c>
      <c r="BH19" s="2">
        <v>1826</v>
      </c>
      <c r="BI19" s="24">
        <f t="shared" si="24"/>
        <v>0.2068737607402511</v>
      </c>
      <c r="BJ19" s="2">
        <v>76</v>
      </c>
      <c r="BK19" s="30">
        <f t="shared" si="25"/>
        <v>5.555555555555558E-2</v>
      </c>
      <c r="BL19" s="2">
        <v>1513</v>
      </c>
      <c r="BM19" s="32">
        <f t="shared" si="26"/>
        <v>0.19227738376674552</v>
      </c>
      <c r="BN19" s="2">
        <v>72</v>
      </c>
      <c r="BO19" s="32">
        <f t="shared" si="27"/>
        <v>0.18032786885245899</v>
      </c>
      <c r="BP19" s="2">
        <v>1269</v>
      </c>
      <c r="BQ19" s="30">
        <f t="shared" si="28"/>
        <v>0.125</v>
      </c>
      <c r="BR19" s="2">
        <v>61</v>
      </c>
      <c r="BS19" s="30">
        <f t="shared" si="29"/>
        <v>0.10909090909090913</v>
      </c>
      <c r="BT19" s="2">
        <v>1128</v>
      </c>
      <c r="BU19" s="32">
        <f t="shared" si="30"/>
        <v>0.31162790697674425</v>
      </c>
      <c r="BV19" s="2">
        <v>55</v>
      </c>
      <c r="BW19" s="61">
        <f t="shared" si="31"/>
        <v>0.17021276595744683</v>
      </c>
      <c r="BX19" s="2">
        <v>860</v>
      </c>
      <c r="BY19" s="30">
        <f t="shared" si="32"/>
        <v>0.2011173184357542</v>
      </c>
      <c r="BZ19" s="2">
        <v>47</v>
      </c>
      <c r="CA19" s="7">
        <f t="shared" si="33"/>
        <v>0.11904761904761907</v>
      </c>
      <c r="CB19" s="2">
        <v>716</v>
      </c>
      <c r="CC19" s="32">
        <f t="shared" si="34"/>
        <v>0.26501766784452307</v>
      </c>
      <c r="CD19" s="2">
        <v>42</v>
      </c>
      <c r="CE19" s="7">
        <f t="shared" si="35"/>
        <v>0.16666666666666674</v>
      </c>
      <c r="CF19" s="2">
        <v>566</v>
      </c>
      <c r="CG19" s="7">
        <f t="shared" si="36"/>
        <v>0.25221238938053103</v>
      </c>
      <c r="CH19" s="2">
        <v>36</v>
      </c>
      <c r="CI19" s="26">
        <f t="shared" si="37"/>
        <v>0.28571428571428581</v>
      </c>
      <c r="CJ19" s="2">
        <v>452</v>
      </c>
      <c r="CK19" s="30">
        <f t="shared" si="38"/>
        <v>0.31395348837209291</v>
      </c>
      <c r="CL19" s="2">
        <v>28</v>
      </c>
      <c r="CM19" s="24">
        <f t="shared" si="46"/>
        <v>0.47368421052631571</v>
      </c>
      <c r="CN19" s="23">
        <v>344</v>
      </c>
      <c r="CO19" s="24">
        <f t="shared" si="39"/>
        <v>0.43933054393305437</v>
      </c>
      <c r="CP19" s="23">
        <v>19</v>
      </c>
      <c r="CQ19" s="32">
        <f t="shared" si="47"/>
        <v>0.35714285714285721</v>
      </c>
      <c r="CR19" s="25">
        <v>239</v>
      </c>
      <c r="CS19" s="61">
        <f t="shared" si="48"/>
        <v>0.17733990147783252</v>
      </c>
      <c r="CT19" s="25">
        <v>14</v>
      </c>
      <c r="CU19" s="30">
        <f t="shared" si="49"/>
        <v>0</v>
      </c>
      <c r="CV19" s="6">
        <v>203</v>
      </c>
      <c r="CW19" s="30">
        <f t="shared" si="49"/>
        <v>6.8421052631578938E-2</v>
      </c>
      <c r="CX19" s="6">
        <v>14</v>
      </c>
      <c r="CY19" s="24">
        <f t="shared" si="51"/>
        <v>0.16666666666666674</v>
      </c>
      <c r="CZ19" s="6">
        <v>190</v>
      </c>
      <c r="DA19" s="24">
        <f t="shared" si="40"/>
        <v>0.25827814569536423</v>
      </c>
      <c r="DB19" s="6">
        <v>12</v>
      </c>
      <c r="DC19" s="32">
        <f t="shared" si="41"/>
        <v>9.0909090909090828E-2</v>
      </c>
      <c r="DD19" s="6">
        <v>151</v>
      </c>
      <c r="DE19" s="32">
        <f t="shared" si="50"/>
        <v>0.19841269841269837</v>
      </c>
      <c r="DF19" s="6">
        <v>11</v>
      </c>
      <c r="DG19" s="27">
        <f t="shared" si="52"/>
        <v>0</v>
      </c>
      <c r="DH19" s="6">
        <v>126</v>
      </c>
      <c r="DI19" s="16">
        <v>11</v>
      </c>
    </row>
    <row r="20" spans="2:113" x14ac:dyDescent="0.2">
      <c r="B20" s="28" t="s">
        <v>9</v>
      </c>
      <c r="C20" s="2">
        <v>6691</v>
      </c>
      <c r="D20" s="32">
        <f t="shared" si="0"/>
        <v>4.4652615144418428E-2</v>
      </c>
      <c r="E20" s="2">
        <v>279</v>
      </c>
      <c r="F20" s="30">
        <f t="shared" si="1"/>
        <v>1.0869565217391353E-2</v>
      </c>
      <c r="G20" s="2">
        <v>6405</v>
      </c>
      <c r="H20" s="30">
        <f t="shared" si="2"/>
        <v>2.8585193512124629E-2</v>
      </c>
      <c r="I20" s="2">
        <v>276</v>
      </c>
      <c r="J20" s="32">
        <f t="shared" si="3"/>
        <v>3.7593984962406068E-2</v>
      </c>
      <c r="K20" s="2">
        <v>6227</v>
      </c>
      <c r="L20" s="32">
        <f t="shared" si="4"/>
        <v>3.2841267208492342E-2</v>
      </c>
      <c r="M20" s="2">
        <v>266</v>
      </c>
      <c r="N20" s="30">
        <f t="shared" si="5"/>
        <v>3.7735849056603765E-3</v>
      </c>
      <c r="O20" s="2">
        <v>6029</v>
      </c>
      <c r="P20" s="30">
        <f t="shared" si="6"/>
        <v>1.8756336600202816E-2</v>
      </c>
      <c r="Q20" s="2">
        <v>265</v>
      </c>
      <c r="R20" s="24">
        <f t="shared" si="7"/>
        <v>4.3307086614173151E-2</v>
      </c>
      <c r="S20" s="2">
        <v>5918</v>
      </c>
      <c r="T20" s="32">
        <f t="shared" si="8"/>
        <v>3.1549590378246561E-2</v>
      </c>
      <c r="U20" s="2">
        <v>254</v>
      </c>
      <c r="V20" s="32">
        <f t="shared" si="9"/>
        <v>2.8340080971659853E-2</v>
      </c>
      <c r="W20" s="2">
        <v>5737</v>
      </c>
      <c r="X20" s="26">
        <f t="shared" si="10"/>
        <v>1.5757790368271962E-2</v>
      </c>
      <c r="Y20" s="2">
        <v>247</v>
      </c>
      <c r="Z20" s="7">
        <f t="shared" si="11"/>
        <v>1.2295081967213184E-2</v>
      </c>
      <c r="AA20" s="2">
        <v>5648</v>
      </c>
      <c r="AB20" s="24">
        <f t="shared" si="12"/>
        <v>5.1181835101433037E-2</v>
      </c>
      <c r="AC20" s="2">
        <f>244</f>
        <v>244</v>
      </c>
      <c r="AD20" s="30">
        <f t="shared" si="13"/>
        <v>3.3898305084745672E-2</v>
      </c>
      <c r="AE20" s="2">
        <v>5373</v>
      </c>
      <c r="AF20" s="32">
        <f t="shared" si="14"/>
        <v>5.1056338028169002E-2</v>
      </c>
      <c r="AG20" s="2">
        <v>236</v>
      </c>
      <c r="AH20" s="32">
        <f t="shared" si="42"/>
        <v>3.5087719298245723E-2</v>
      </c>
      <c r="AI20" s="2">
        <v>5112</v>
      </c>
      <c r="AJ20" s="30">
        <f t="shared" si="15"/>
        <v>3.398058252427183E-2</v>
      </c>
      <c r="AK20" s="2">
        <v>228</v>
      </c>
      <c r="AL20" s="7">
        <f t="shared" si="43"/>
        <v>1.3333333333333419E-2</v>
      </c>
      <c r="AM20" s="2">
        <v>4944</v>
      </c>
      <c r="AN20" s="7">
        <f t="shared" si="16"/>
        <v>4.2598059890341711E-2</v>
      </c>
      <c r="AO20" s="2">
        <v>225</v>
      </c>
      <c r="AP20" s="30">
        <f t="shared" si="44"/>
        <v>5.6338028169014009E-2</v>
      </c>
      <c r="AQ20" s="2">
        <v>4742</v>
      </c>
      <c r="AR20" s="7">
        <f t="shared" si="17"/>
        <v>8.1167350661194737E-2</v>
      </c>
      <c r="AS20" s="9">
        <v>213</v>
      </c>
      <c r="AT20" s="32">
        <f t="shared" si="45"/>
        <v>0.33962264150943389</v>
      </c>
      <c r="AU20" s="82"/>
      <c r="AV20" s="9">
        <v>4386</v>
      </c>
      <c r="AW20" s="30">
        <f t="shared" si="18"/>
        <v>8.216136195410817E-2</v>
      </c>
      <c r="AX20" s="9">
        <v>159</v>
      </c>
      <c r="AY20" s="30">
        <f t="shared" si="19"/>
        <v>9.6551724137931005E-2</v>
      </c>
      <c r="AZ20" s="9">
        <v>4053</v>
      </c>
      <c r="BA20" s="32">
        <f t="shared" si="20"/>
        <v>0.16165090283748929</v>
      </c>
      <c r="BB20" s="9">
        <v>145</v>
      </c>
      <c r="BC20" s="32">
        <f t="shared" si="21"/>
        <v>0.20833333333333326</v>
      </c>
      <c r="BD20" s="9">
        <v>3489</v>
      </c>
      <c r="BE20" s="7">
        <f t="shared" si="22"/>
        <v>0.11114649681528666</v>
      </c>
      <c r="BF20" s="9">
        <v>120</v>
      </c>
      <c r="BG20" s="7">
        <f t="shared" si="23"/>
        <v>0.10091743119266061</v>
      </c>
      <c r="BH20" s="2">
        <v>3140</v>
      </c>
      <c r="BI20" s="30">
        <f t="shared" si="24"/>
        <v>0.1984732824427482</v>
      </c>
      <c r="BJ20" s="2">
        <v>109</v>
      </c>
      <c r="BK20" s="30">
        <f t="shared" si="25"/>
        <v>0.25287356321839072</v>
      </c>
      <c r="BL20" s="2">
        <v>2620</v>
      </c>
      <c r="BM20" s="32">
        <f t="shared" si="26"/>
        <v>0.24111795357650401</v>
      </c>
      <c r="BN20" s="2">
        <v>87</v>
      </c>
      <c r="BO20" s="24">
        <f t="shared" si="27"/>
        <v>0.33846153846153837</v>
      </c>
      <c r="BP20" s="2">
        <v>2111</v>
      </c>
      <c r="BQ20" s="30">
        <f t="shared" si="28"/>
        <v>0.23306074766355134</v>
      </c>
      <c r="BR20" s="2">
        <v>65</v>
      </c>
      <c r="BS20" s="32">
        <f t="shared" si="29"/>
        <v>0.10169491525423724</v>
      </c>
      <c r="BT20" s="2">
        <v>1712</v>
      </c>
      <c r="BU20" s="32">
        <f t="shared" si="30"/>
        <v>0.29402872260015123</v>
      </c>
      <c r="BV20" s="2">
        <v>59</v>
      </c>
      <c r="BW20" s="26">
        <f t="shared" si="31"/>
        <v>7.2727272727272751E-2</v>
      </c>
      <c r="BX20" s="2">
        <v>1323</v>
      </c>
      <c r="BY20" s="7">
        <f t="shared" si="32"/>
        <v>0.20821917808219181</v>
      </c>
      <c r="BZ20" s="2">
        <v>55</v>
      </c>
      <c r="CA20" s="61">
        <f t="shared" si="33"/>
        <v>0.17021276595744683</v>
      </c>
      <c r="CB20" s="2">
        <v>1095</v>
      </c>
      <c r="CC20" s="30">
        <f t="shared" si="34"/>
        <v>0.28370457209847588</v>
      </c>
      <c r="CD20" s="2">
        <v>47</v>
      </c>
      <c r="CE20" s="26">
        <f t="shared" si="35"/>
        <v>6.8181818181818121E-2</v>
      </c>
      <c r="CF20" s="2">
        <v>853</v>
      </c>
      <c r="CG20" s="32">
        <f t="shared" si="36"/>
        <v>0.26934523809523814</v>
      </c>
      <c r="CH20" s="2">
        <v>44</v>
      </c>
      <c r="CI20" s="32">
        <f t="shared" si="37"/>
        <v>0.15789473684210531</v>
      </c>
      <c r="CJ20" s="2">
        <v>672</v>
      </c>
      <c r="CK20" s="7">
        <f t="shared" si="38"/>
        <v>0.17688266199649738</v>
      </c>
      <c r="CL20" s="2">
        <v>38</v>
      </c>
      <c r="CM20" s="7">
        <f t="shared" si="46"/>
        <v>8.5714285714285632E-2</v>
      </c>
      <c r="CN20" s="23">
        <v>571</v>
      </c>
      <c r="CO20" s="26">
        <f t="shared" si="39"/>
        <v>0.18219461697722572</v>
      </c>
      <c r="CP20" s="23">
        <v>35</v>
      </c>
      <c r="CQ20" s="26">
        <f t="shared" si="47"/>
        <v>0.25</v>
      </c>
      <c r="CR20" s="25">
        <v>483</v>
      </c>
      <c r="CS20" s="61">
        <f t="shared" si="48"/>
        <v>0.35294117647058831</v>
      </c>
      <c r="CT20" s="25">
        <v>28</v>
      </c>
      <c r="CU20" s="32">
        <f t="shared" si="49"/>
        <v>0.33333333333333326</v>
      </c>
      <c r="CV20" s="6">
        <v>357</v>
      </c>
      <c r="CW20" s="7">
        <f t="shared" si="49"/>
        <v>6.8862275449101729E-2</v>
      </c>
      <c r="CX20" s="6">
        <v>21</v>
      </c>
      <c r="CY20" s="7">
        <f t="shared" si="51"/>
        <v>5.0000000000000044E-2</v>
      </c>
      <c r="CZ20" s="6">
        <v>334</v>
      </c>
      <c r="DA20" s="30">
        <f t="shared" si="40"/>
        <v>0.11333333333333329</v>
      </c>
      <c r="DB20" s="6">
        <v>20</v>
      </c>
      <c r="DC20" s="30">
        <f t="shared" si="41"/>
        <v>5.2631578947368363E-2</v>
      </c>
      <c r="DD20" s="6">
        <v>300</v>
      </c>
      <c r="DE20" s="32">
        <f t="shared" si="50"/>
        <v>0.16731517509727634</v>
      </c>
      <c r="DF20" s="6">
        <v>19</v>
      </c>
      <c r="DG20" s="32">
        <f t="shared" si="52"/>
        <v>0.35714285714285721</v>
      </c>
      <c r="DH20" s="6">
        <v>257</v>
      </c>
      <c r="DI20" s="16">
        <v>14</v>
      </c>
    </row>
    <row r="21" spans="2:113" x14ac:dyDescent="0.2">
      <c r="B21" s="28" t="s">
        <v>10</v>
      </c>
      <c r="C21" s="2">
        <v>4205</v>
      </c>
      <c r="D21" s="32">
        <f t="shared" si="0"/>
        <v>2.7614858260019526E-2</v>
      </c>
      <c r="E21" s="2">
        <f>345+238</f>
        <v>583</v>
      </c>
      <c r="F21" s="30">
        <f t="shared" si="1"/>
        <v>3.4423407917383297E-3</v>
      </c>
      <c r="G21" s="2">
        <v>4092</v>
      </c>
      <c r="H21" s="30">
        <f t="shared" si="2"/>
        <v>1.8670649738610878E-2</v>
      </c>
      <c r="I21" s="2">
        <f>343+238</f>
        <v>581</v>
      </c>
      <c r="J21" s="32">
        <f t="shared" si="3"/>
        <v>3.4542314335059832E-3</v>
      </c>
      <c r="K21" s="2">
        <v>4017</v>
      </c>
      <c r="L21" s="32">
        <f t="shared" si="4"/>
        <v>2.2397556630185722E-2</v>
      </c>
      <c r="M21" s="2">
        <f>342+237</f>
        <v>579</v>
      </c>
      <c r="N21" s="30">
        <f t="shared" si="5"/>
        <v>1.7301038062282892E-3</v>
      </c>
      <c r="O21" s="2">
        <v>3929</v>
      </c>
      <c r="P21" s="24">
        <f t="shared" si="6"/>
        <v>2.2112382934443398E-2</v>
      </c>
      <c r="Q21" s="2">
        <v>578</v>
      </c>
      <c r="R21" s="7">
        <f t="shared" si="7"/>
        <v>5.2173913043478404E-3</v>
      </c>
      <c r="S21" s="2">
        <v>3844</v>
      </c>
      <c r="T21" s="24">
        <f t="shared" si="8"/>
        <v>1.8278145695364234E-2</v>
      </c>
      <c r="U21" s="2">
        <f>339+236</f>
        <v>575</v>
      </c>
      <c r="V21" s="30">
        <f t="shared" si="9"/>
        <v>5.2447552447552059E-3</v>
      </c>
      <c r="W21" s="2">
        <v>3775</v>
      </c>
      <c r="X21" s="61">
        <f t="shared" si="10"/>
        <v>1.3694951664876553E-2</v>
      </c>
      <c r="Y21" s="2">
        <f>338+234</f>
        <v>572</v>
      </c>
      <c r="Z21" s="32">
        <f t="shared" si="11"/>
        <v>8.3333333333333259E-2</v>
      </c>
      <c r="AA21" s="2">
        <v>3724</v>
      </c>
      <c r="AB21" s="30">
        <f t="shared" si="12"/>
        <v>1.3609145345672369E-2</v>
      </c>
      <c r="AC21" s="2">
        <f>337+191</f>
        <v>528</v>
      </c>
      <c r="AD21" s="30">
        <f t="shared" si="13"/>
        <v>3.8022813688212143E-3</v>
      </c>
      <c r="AE21" s="2">
        <v>3674</v>
      </c>
      <c r="AF21" s="32">
        <f t="shared" si="14"/>
        <v>5.8789625360230469E-2</v>
      </c>
      <c r="AG21" s="2">
        <f>337+189</f>
        <v>526</v>
      </c>
      <c r="AH21" s="32">
        <f t="shared" si="42"/>
        <v>1.1538461538461497E-2</v>
      </c>
      <c r="AI21" s="2">
        <v>3470</v>
      </c>
      <c r="AJ21" s="30">
        <f t="shared" si="15"/>
        <v>4.341534008682979E-3</v>
      </c>
      <c r="AK21" s="2">
        <v>520</v>
      </c>
      <c r="AL21" s="7">
        <f t="shared" si="43"/>
        <v>3.8610038610038533E-3</v>
      </c>
      <c r="AM21" s="2">
        <v>3455</v>
      </c>
      <c r="AN21" s="32">
        <f t="shared" si="16"/>
        <v>4.1917973462002323E-2</v>
      </c>
      <c r="AO21" s="2">
        <v>518</v>
      </c>
      <c r="AP21" s="30">
        <f t="shared" si="44"/>
        <v>2.1696252465483346E-2</v>
      </c>
      <c r="AQ21" s="2">
        <v>3316</v>
      </c>
      <c r="AR21" s="30">
        <f t="shared" si="17"/>
        <v>1.3137794072716202E-2</v>
      </c>
      <c r="AS21" s="9">
        <v>507</v>
      </c>
      <c r="AT21" s="32">
        <f t="shared" si="45"/>
        <v>0.56965944272445812</v>
      </c>
      <c r="AU21" s="82"/>
      <c r="AV21" s="9">
        <v>3273</v>
      </c>
      <c r="AW21" s="24">
        <f t="shared" si="18"/>
        <v>6.6123778501628649E-2</v>
      </c>
      <c r="AX21" s="9">
        <v>323</v>
      </c>
      <c r="AY21" s="32">
        <f t="shared" si="19"/>
        <v>6.230529595015577E-3</v>
      </c>
      <c r="AZ21" s="9">
        <v>3070</v>
      </c>
      <c r="BA21" s="32">
        <f t="shared" si="20"/>
        <v>2.4357691024357697E-2</v>
      </c>
      <c r="BB21" s="9">
        <v>321</v>
      </c>
      <c r="BC21" s="7">
        <f t="shared" si="21"/>
        <v>0</v>
      </c>
      <c r="BD21" s="9">
        <v>2997</v>
      </c>
      <c r="BE21" s="30">
        <f t="shared" si="22"/>
        <v>1.662143826322926E-2</v>
      </c>
      <c r="BF21" s="9">
        <v>321</v>
      </c>
      <c r="BG21" s="30">
        <f t="shared" si="23"/>
        <v>6.2695924764890609E-3</v>
      </c>
      <c r="BH21" s="2">
        <v>2948</v>
      </c>
      <c r="BI21" s="32">
        <f t="shared" si="24"/>
        <v>2.7535726734053689E-2</v>
      </c>
      <c r="BJ21" s="2">
        <v>319</v>
      </c>
      <c r="BK21" s="32">
        <f t="shared" si="25"/>
        <v>9.493670886076E-3</v>
      </c>
      <c r="BL21" s="2">
        <v>2869</v>
      </c>
      <c r="BM21" s="7">
        <f t="shared" si="26"/>
        <v>2.5008931761343334E-2</v>
      </c>
      <c r="BN21" s="2">
        <v>316</v>
      </c>
      <c r="BO21" s="32">
        <f t="shared" si="27"/>
        <v>6.3694267515923553E-3</v>
      </c>
      <c r="BP21" s="2">
        <v>2799</v>
      </c>
      <c r="BQ21" s="7">
        <f t="shared" si="28"/>
        <v>3.0559646539027874E-2</v>
      </c>
      <c r="BR21" s="2">
        <v>314</v>
      </c>
      <c r="BS21" s="7">
        <f t="shared" si="29"/>
        <v>0</v>
      </c>
      <c r="BT21" s="2">
        <v>2716</v>
      </c>
      <c r="BU21" s="7">
        <f t="shared" si="30"/>
        <v>4.5419553502694443E-2</v>
      </c>
      <c r="BV21" s="2">
        <v>314</v>
      </c>
      <c r="BW21" s="7">
        <f t="shared" si="31"/>
        <v>5.7239057239057312E-2</v>
      </c>
      <c r="BX21" s="2">
        <v>2598</v>
      </c>
      <c r="BY21" s="7">
        <f t="shared" si="32"/>
        <v>7.4886222589987561E-2</v>
      </c>
      <c r="BZ21" s="2">
        <v>297</v>
      </c>
      <c r="CA21" s="26">
        <f t="shared" si="33"/>
        <v>8.3941605839416011E-2</v>
      </c>
      <c r="CB21" s="2">
        <v>2417</v>
      </c>
      <c r="CC21" s="30">
        <f t="shared" si="34"/>
        <v>8.0948121645796123E-2</v>
      </c>
      <c r="CD21" s="2">
        <v>274</v>
      </c>
      <c r="CE21" s="61">
        <f t="shared" si="35"/>
        <v>8.7301587301587213E-2</v>
      </c>
      <c r="CF21" s="2">
        <v>2236</v>
      </c>
      <c r="CG21" s="32">
        <f t="shared" si="36"/>
        <v>8.701993193971802E-2</v>
      </c>
      <c r="CH21" s="2">
        <v>252</v>
      </c>
      <c r="CI21" s="7">
        <f t="shared" si="37"/>
        <v>2.4390243902439046E-2</v>
      </c>
      <c r="CJ21" s="2">
        <v>2057</v>
      </c>
      <c r="CK21" s="7">
        <f t="shared" si="38"/>
        <v>4.6819338422391832E-2</v>
      </c>
      <c r="CL21" s="2">
        <v>246</v>
      </c>
      <c r="CM21" s="30">
        <f t="shared" si="46"/>
        <v>2.9288702928870203E-2</v>
      </c>
      <c r="CN21" s="23">
        <v>1965</v>
      </c>
      <c r="CO21" s="26">
        <f t="shared" si="39"/>
        <v>0.11331444759206799</v>
      </c>
      <c r="CP21" s="23">
        <v>239</v>
      </c>
      <c r="CQ21" s="24">
        <f t="shared" si="47"/>
        <v>0.11682242990654212</v>
      </c>
      <c r="CR21" s="25">
        <v>1765</v>
      </c>
      <c r="CS21" s="61">
        <f t="shared" si="48"/>
        <v>0.16964877402253142</v>
      </c>
      <c r="CT21" s="25">
        <v>214</v>
      </c>
      <c r="CU21" s="32">
        <f t="shared" si="49"/>
        <v>9.7435897435897534E-2</v>
      </c>
      <c r="CV21" s="6">
        <v>1509</v>
      </c>
      <c r="CW21" s="7">
        <f t="shared" si="49"/>
        <v>9.427121102248015E-2</v>
      </c>
      <c r="CX21" s="6">
        <v>195</v>
      </c>
      <c r="CY21" s="7">
        <f t="shared" si="51"/>
        <v>8.3333333333333259E-2</v>
      </c>
      <c r="CZ21" s="6">
        <v>1379</v>
      </c>
      <c r="DA21" s="30">
        <f t="shared" si="40"/>
        <v>0.13497942386831285</v>
      </c>
      <c r="DB21" s="6">
        <v>180</v>
      </c>
      <c r="DC21" s="30">
        <f t="shared" si="41"/>
        <v>0.19205298013245042</v>
      </c>
      <c r="DD21" s="6">
        <v>1215</v>
      </c>
      <c r="DE21" s="32">
        <f t="shared" si="50"/>
        <v>0.18421052631578938</v>
      </c>
      <c r="DF21" s="6">
        <v>151</v>
      </c>
      <c r="DG21" s="32">
        <f t="shared" si="52"/>
        <v>0.98684210526315796</v>
      </c>
      <c r="DH21" s="6">
        <v>1026</v>
      </c>
      <c r="DI21" s="16">
        <v>76</v>
      </c>
    </row>
    <row r="22" spans="2:113" s="2" customFormat="1" x14ac:dyDescent="0.2">
      <c r="B22" s="150" t="s">
        <v>11</v>
      </c>
      <c r="C22" s="2">
        <v>12052</v>
      </c>
      <c r="D22" s="32">
        <f t="shared" si="0"/>
        <v>4.0670063034280224E-2</v>
      </c>
      <c r="E22" s="2">
        <f>1140+1042</f>
        <v>2182</v>
      </c>
      <c r="F22" s="24">
        <f t="shared" si="1"/>
        <v>3.9542639352072362E-2</v>
      </c>
      <c r="G22" s="2">
        <v>11581</v>
      </c>
      <c r="H22" s="7">
        <f t="shared" si="2"/>
        <v>2.6320453739808514E-2</v>
      </c>
      <c r="I22" s="2">
        <f>1067+1032</f>
        <v>2099</v>
      </c>
      <c r="J22" s="32">
        <f t="shared" si="3"/>
        <v>1.9922254616132173E-2</v>
      </c>
      <c r="K22" s="2">
        <v>11284</v>
      </c>
      <c r="L22" s="30">
        <f t="shared" si="4"/>
        <v>3.656072019107115E-2</v>
      </c>
      <c r="M22" s="2">
        <f>1025+1033</f>
        <v>2058</v>
      </c>
      <c r="N22" s="30">
        <f t="shared" si="5"/>
        <v>1.0309278350515427E-2</v>
      </c>
      <c r="O22" s="2">
        <v>10886</v>
      </c>
      <c r="P22" s="24">
        <f t="shared" si="6"/>
        <v>4.5825727735613331E-2</v>
      </c>
      <c r="Q22" s="2">
        <v>2037</v>
      </c>
      <c r="R22" s="7">
        <f t="shared" si="7"/>
        <v>1.0416666666666741E-2</v>
      </c>
      <c r="S22" s="2">
        <v>10409</v>
      </c>
      <c r="T22" s="24">
        <f t="shared" si="8"/>
        <v>2.5416215151216726E-2</v>
      </c>
      <c r="U22" s="2">
        <f>989+1027</f>
        <v>2016</v>
      </c>
      <c r="V22" s="30">
        <f t="shared" si="9"/>
        <v>1.5617128463476071E-2</v>
      </c>
      <c r="W22" s="2">
        <v>10151</v>
      </c>
      <c r="X22" s="61">
        <f t="shared" si="10"/>
        <v>2.4422242405893524E-2</v>
      </c>
      <c r="Y22" s="2">
        <v>1985</v>
      </c>
      <c r="Z22" s="24">
        <f t="shared" si="11"/>
        <v>7.9978237214363368E-2</v>
      </c>
      <c r="AA22" s="2">
        <v>9909</v>
      </c>
      <c r="AB22" s="30">
        <f t="shared" si="12"/>
        <v>2.3657024793388493E-2</v>
      </c>
      <c r="AC22" s="2">
        <f>961+877</f>
        <v>1838</v>
      </c>
      <c r="AD22" s="32">
        <f t="shared" si="13"/>
        <v>2.2246941045606317E-2</v>
      </c>
      <c r="AE22" s="2">
        <v>9680</v>
      </c>
      <c r="AF22" s="32">
        <f t="shared" si="14"/>
        <v>2.5423728813559254E-2</v>
      </c>
      <c r="AG22" s="2">
        <f>931+867</f>
        <v>1798</v>
      </c>
      <c r="AH22" s="30">
        <f t="shared" si="42"/>
        <v>8.4127874369039901E-3</v>
      </c>
      <c r="AI22" s="2">
        <v>9440</v>
      </c>
      <c r="AJ22" s="30">
        <f t="shared" si="15"/>
        <v>1.3636851712659714E-2</v>
      </c>
      <c r="AK22" s="2">
        <f>920+863</f>
        <v>1783</v>
      </c>
      <c r="AL22" s="32">
        <f t="shared" si="43"/>
        <v>1.1344299489506549E-2</v>
      </c>
      <c r="AM22" s="2">
        <v>9313</v>
      </c>
      <c r="AN22" s="32">
        <f t="shared" si="16"/>
        <v>5.9499431171786021E-2</v>
      </c>
      <c r="AO22" s="2">
        <v>1763</v>
      </c>
      <c r="AP22" s="30">
        <f t="shared" si="44"/>
        <v>9.7365406643756813E-3</v>
      </c>
      <c r="AQ22" s="2">
        <v>8790</v>
      </c>
      <c r="AR22" s="30">
        <f t="shared" si="17"/>
        <v>3.631219052110346E-2</v>
      </c>
      <c r="AS22" s="9">
        <v>1746</v>
      </c>
      <c r="AT22" s="32">
        <f t="shared" si="45"/>
        <v>0.97959183673469385</v>
      </c>
      <c r="AU22" s="82"/>
      <c r="AV22" s="9">
        <v>8482</v>
      </c>
      <c r="AW22" s="24">
        <f t="shared" si="18"/>
        <v>6.732100163583743E-2</v>
      </c>
      <c r="AX22" s="9">
        <v>882</v>
      </c>
      <c r="AY22" s="30">
        <f t="shared" si="19"/>
        <v>1.8475750577367167E-2</v>
      </c>
      <c r="AZ22" s="9">
        <v>7947</v>
      </c>
      <c r="BA22" s="32">
        <f t="shared" si="20"/>
        <v>6.1723446893787504E-2</v>
      </c>
      <c r="BB22" s="9">
        <v>866</v>
      </c>
      <c r="BC22" s="32">
        <f t="shared" si="21"/>
        <v>4.7158403869407506E-2</v>
      </c>
      <c r="BD22" s="9">
        <v>7485</v>
      </c>
      <c r="BE22" s="30">
        <f t="shared" si="22"/>
        <v>5.601015801354392E-2</v>
      </c>
      <c r="BF22" s="9">
        <v>827</v>
      </c>
      <c r="BG22" s="7">
        <f t="shared" si="23"/>
        <v>1.4723926380368013E-2</v>
      </c>
      <c r="BH22" s="2">
        <v>7088</v>
      </c>
      <c r="BI22" s="32">
        <f t="shared" si="24"/>
        <v>7.7694997719324865E-2</v>
      </c>
      <c r="BJ22" s="2">
        <v>815</v>
      </c>
      <c r="BK22" s="7">
        <f t="shared" si="25"/>
        <v>1.8750000000000044E-2</v>
      </c>
      <c r="BL22" s="2">
        <v>6577</v>
      </c>
      <c r="BM22" s="7">
        <f t="shared" si="26"/>
        <v>6.4584007769504792E-2</v>
      </c>
      <c r="BN22" s="2">
        <v>800</v>
      </c>
      <c r="BO22" s="7">
        <f t="shared" si="27"/>
        <v>3.6269430051813378E-2</v>
      </c>
      <c r="BP22" s="2">
        <v>6178</v>
      </c>
      <c r="BQ22" s="30">
        <f t="shared" si="28"/>
        <v>8.6146272855133654E-2</v>
      </c>
      <c r="BR22" s="2">
        <v>772</v>
      </c>
      <c r="BS22" s="30">
        <f t="shared" si="29"/>
        <v>5.6087551299589533E-2</v>
      </c>
      <c r="BT22" s="2">
        <v>5688</v>
      </c>
      <c r="BU22" s="24">
        <f t="shared" si="30"/>
        <v>0.11311154598825834</v>
      </c>
      <c r="BV22" s="2">
        <v>731</v>
      </c>
      <c r="BW22" s="61">
        <f t="shared" si="31"/>
        <v>7.4999999999999956E-2</v>
      </c>
      <c r="BX22" s="2">
        <v>5110</v>
      </c>
      <c r="BY22" s="32">
        <f t="shared" si="32"/>
        <v>9.9634172584463165E-2</v>
      </c>
      <c r="BZ22" s="2">
        <v>680</v>
      </c>
      <c r="CA22" s="26">
        <f t="shared" si="33"/>
        <v>6.4162754303599412E-2</v>
      </c>
      <c r="CB22" s="2">
        <v>4647</v>
      </c>
      <c r="CC22" s="30">
        <f t="shared" si="34"/>
        <v>8.3722014925373234E-2</v>
      </c>
      <c r="CD22" s="2">
        <v>639</v>
      </c>
      <c r="CE22" s="61">
        <f t="shared" si="35"/>
        <v>9.7938144329897003E-2</v>
      </c>
      <c r="CF22" s="2">
        <v>4288</v>
      </c>
      <c r="CG22" s="32">
        <f t="shared" si="36"/>
        <v>0.15579514824797847</v>
      </c>
      <c r="CH22" s="2">
        <v>582</v>
      </c>
      <c r="CI22" s="7">
        <f t="shared" si="37"/>
        <v>3.9285714285714368E-2</v>
      </c>
      <c r="CJ22" s="2">
        <v>3710</v>
      </c>
      <c r="CK22" s="7">
        <f t="shared" si="38"/>
        <v>0.11244377811094464</v>
      </c>
      <c r="CL22" s="2">
        <v>560</v>
      </c>
      <c r="CM22" s="7">
        <f t="shared" si="46"/>
        <v>6.4638783269961975E-2</v>
      </c>
      <c r="CN22" s="23">
        <v>3335</v>
      </c>
      <c r="CO22" s="26">
        <f t="shared" si="39"/>
        <v>0.18220489188231115</v>
      </c>
      <c r="CP22" s="23">
        <v>526</v>
      </c>
      <c r="CQ22" s="7">
        <f t="shared" si="47"/>
        <v>8.2304526748971263E-2</v>
      </c>
      <c r="CR22" s="25">
        <v>2821</v>
      </c>
      <c r="CS22" s="61">
        <f t="shared" si="48"/>
        <v>0.26219239373601799</v>
      </c>
      <c r="CT22" s="25">
        <v>486</v>
      </c>
      <c r="CU22" s="30">
        <f t="shared" si="49"/>
        <v>0.1198156682027649</v>
      </c>
      <c r="CV22" s="9">
        <v>2235</v>
      </c>
      <c r="CW22" s="30">
        <f t="shared" si="49"/>
        <v>0.17941952506596315</v>
      </c>
      <c r="CX22" s="9">
        <v>434</v>
      </c>
      <c r="CY22" s="32">
        <f t="shared" si="51"/>
        <v>0.15733333333333333</v>
      </c>
      <c r="CZ22" s="9">
        <v>1895</v>
      </c>
      <c r="DA22" s="24">
        <f t="shared" si="40"/>
        <v>0.24018324607329844</v>
      </c>
      <c r="DB22" s="9">
        <v>375</v>
      </c>
      <c r="DC22" s="30">
        <f t="shared" si="41"/>
        <v>0.11275964391691384</v>
      </c>
      <c r="DD22" s="9">
        <v>1528</v>
      </c>
      <c r="DE22" s="32">
        <f t="shared" si="50"/>
        <v>0.17628945342571201</v>
      </c>
      <c r="DF22" s="9">
        <v>337</v>
      </c>
      <c r="DG22" s="32">
        <f t="shared" si="52"/>
        <v>0.33730158730158721</v>
      </c>
      <c r="DH22" s="9">
        <v>1299</v>
      </c>
      <c r="DI22" s="31">
        <v>252</v>
      </c>
    </row>
    <row r="23" spans="2:113" x14ac:dyDescent="0.2">
      <c r="B23" s="28" t="s">
        <v>12</v>
      </c>
      <c r="C23" s="2">
        <v>3143</v>
      </c>
      <c r="D23" s="32">
        <f t="shared" si="0"/>
        <v>2.3778501628664461E-2</v>
      </c>
      <c r="E23" s="2">
        <v>22</v>
      </c>
      <c r="F23" s="7">
        <f t="shared" si="1"/>
        <v>0</v>
      </c>
      <c r="G23" s="2">
        <v>3070</v>
      </c>
      <c r="H23" s="30">
        <f t="shared" si="2"/>
        <v>2.0611702127659504E-2</v>
      </c>
      <c r="I23" s="2">
        <v>22</v>
      </c>
      <c r="J23" s="7">
        <f t="shared" si="3"/>
        <v>0</v>
      </c>
      <c r="K23" s="2">
        <v>3008</v>
      </c>
      <c r="L23" s="32">
        <f t="shared" si="4"/>
        <v>2.837606837606832E-2</v>
      </c>
      <c r="M23" s="2">
        <v>22</v>
      </c>
      <c r="N23" s="7">
        <f t="shared" si="5"/>
        <v>0</v>
      </c>
      <c r="O23" s="2">
        <v>2925</v>
      </c>
      <c r="P23" s="30">
        <f t="shared" si="6"/>
        <v>1.5625E-2</v>
      </c>
      <c r="Q23" s="2">
        <v>22</v>
      </c>
      <c r="R23" s="7">
        <f t="shared" si="7"/>
        <v>0</v>
      </c>
      <c r="S23" s="2">
        <v>2880</v>
      </c>
      <c r="T23" s="32">
        <f t="shared" si="8"/>
        <v>2.2727272727272707E-2</v>
      </c>
      <c r="U23" s="2">
        <v>22</v>
      </c>
      <c r="V23" s="7">
        <f t="shared" si="9"/>
        <v>0</v>
      </c>
      <c r="W23" s="2">
        <v>2816</v>
      </c>
      <c r="X23" s="7">
        <f t="shared" si="10"/>
        <v>2.0289855072463725E-2</v>
      </c>
      <c r="Y23" s="2">
        <v>22</v>
      </c>
      <c r="Z23" s="32">
        <f t="shared" si="11"/>
        <v>4.7619047619047672E-2</v>
      </c>
      <c r="AA23" s="2">
        <v>2760</v>
      </c>
      <c r="AB23" s="7">
        <f t="shared" si="12"/>
        <v>2.0332717190388205E-2</v>
      </c>
      <c r="AC23" s="2">
        <f>21</f>
        <v>21</v>
      </c>
      <c r="AD23" s="7">
        <f t="shared" si="13"/>
        <v>0</v>
      </c>
      <c r="AE23" s="2">
        <v>2705</v>
      </c>
      <c r="AF23" s="30">
        <f t="shared" si="14"/>
        <v>2.1911598035511792E-2</v>
      </c>
      <c r="AG23" s="2">
        <v>21</v>
      </c>
      <c r="AH23" s="30">
        <f t="shared" si="42"/>
        <v>5.0000000000000044E-2</v>
      </c>
      <c r="AI23" s="2">
        <v>2647</v>
      </c>
      <c r="AJ23" s="32">
        <f t="shared" si="15"/>
        <v>2.6764934057408762E-2</v>
      </c>
      <c r="AK23" s="2">
        <v>20</v>
      </c>
      <c r="AL23" s="32">
        <f t="shared" si="43"/>
        <v>5.2631578947368363E-2</v>
      </c>
      <c r="AM23" s="2">
        <v>2578</v>
      </c>
      <c r="AN23" s="7">
        <f t="shared" si="16"/>
        <v>2.0990099009901009E-2</v>
      </c>
      <c r="AO23" s="2">
        <v>19</v>
      </c>
      <c r="AP23" s="7">
        <f t="shared" si="44"/>
        <v>0</v>
      </c>
      <c r="AQ23" s="2">
        <v>2525</v>
      </c>
      <c r="AR23" s="7">
        <f t="shared" si="17"/>
        <v>2.3510336441021407E-2</v>
      </c>
      <c r="AS23" s="9">
        <v>19</v>
      </c>
      <c r="AT23" s="7">
        <f t="shared" si="45"/>
        <v>0</v>
      </c>
      <c r="AU23" s="82"/>
      <c r="AV23" s="9">
        <v>2467</v>
      </c>
      <c r="AW23" s="30">
        <f t="shared" si="18"/>
        <v>2.8773978315262738E-2</v>
      </c>
      <c r="AX23" s="9">
        <v>19</v>
      </c>
      <c r="AY23" s="7">
        <f t="shared" si="19"/>
        <v>5.555555555555558E-2</v>
      </c>
      <c r="AZ23" s="9">
        <v>2398</v>
      </c>
      <c r="BA23" s="32">
        <f t="shared" si="20"/>
        <v>5.4993400791905067E-2</v>
      </c>
      <c r="BB23" s="9">
        <v>18</v>
      </c>
      <c r="BC23" s="7">
        <f t="shared" si="21"/>
        <v>5.8823529411764719E-2</v>
      </c>
      <c r="BD23" s="9">
        <v>2273</v>
      </c>
      <c r="BE23" s="7">
        <f t="shared" si="22"/>
        <v>4.4577205882353033E-2</v>
      </c>
      <c r="BF23" s="9">
        <v>17</v>
      </c>
      <c r="BG23" s="30">
        <f t="shared" si="23"/>
        <v>6.25E-2</v>
      </c>
      <c r="BH23" s="2">
        <v>2176</v>
      </c>
      <c r="BI23" s="7">
        <f t="shared" si="24"/>
        <v>5.8365758754863828E-2</v>
      </c>
      <c r="BJ23" s="2">
        <v>16</v>
      </c>
      <c r="BK23" s="32">
        <f t="shared" si="25"/>
        <v>0.14285714285714279</v>
      </c>
      <c r="BL23" s="2">
        <v>2056</v>
      </c>
      <c r="BM23" s="7">
        <f t="shared" si="26"/>
        <v>8.8983050847457612E-2</v>
      </c>
      <c r="BN23" s="2">
        <v>14</v>
      </c>
      <c r="BO23" s="32">
        <f t="shared" si="27"/>
        <v>7.6923076923076872E-2</v>
      </c>
      <c r="BP23" s="2">
        <v>1888</v>
      </c>
      <c r="BQ23" s="7">
        <f t="shared" si="28"/>
        <v>0.1874213836477987</v>
      </c>
      <c r="BR23" s="2">
        <v>13</v>
      </c>
      <c r="BS23" s="7">
        <f t="shared" si="29"/>
        <v>0</v>
      </c>
      <c r="BT23" s="2">
        <v>1590</v>
      </c>
      <c r="BU23" s="7">
        <f t="shared" si="30"/>
        <v>0.23639191290824257</v>
      </c>
      <c r="BV23" s="2">
        <v>13</v>
      </c>
      <c r="BW23" s="26">
        <f t="shared" si="31"/>
        <v>0</v>
      </c>
      <c r="BX23" s="2">
        <v>1286</v>
      </c>
      <c r="BY23" s="7">
        <f t="shared" si="32"/>
        <v>0.28600000000000003</v>
      </c>
      <c r="BZ23" s="2">
        <v>13</v>
      </c>
      <c r="CA23" s="61">
        <f t="shared" si="33"/>
        <v>0.18181818181818188</v>
      </c>
      <c r="CB23" s="2">
        <v>1000</v>
      </c>
      <c r="CC23" s="30">
        <f t="shared" si="34"/>
        <v>0.31926121372031657</v>
      </c>
      <c r="CD23" s="2">
        <v>11</v>
      </c>
      <c r="CE23" s="7">
        <f t="shared" si="35"/>
        <v>0.10000000000000009</v>
      </c>
      <c r="CF23" s="2">
        <v>758</v>
      </c>
      <c r="CG23" s="32">
        <f t="shared" si="36"/>
        <v>0.8004750593824228</v>
      </c>
      <c r="CH23" s="2">
        <v>10</v>
      </c>
      <c r="CI23" s="7">
        <f t="shared" si="37"/>
        <v>0.11111111111111116</v>
      </c>
      <c r="CJ23" s="2">
        <v>421</v>
      </c>
      <c r="CK23" s="7">
        <f t="shared" si="38"/>
        <v>0.44178082191780832</v>
      </c>
      <c r="CL23" s="2">
        <v>9</v>
      </c>
      <c r="CM23" s="7">
        <f t="shared" si="46"/>
        <v>0.125</v>
      </c>
      <c r="CN23" s="23">
        <v>292</v>
      </c>
      <c r="CO23" s="26">
        <f t="shared" si="39"/>
        <v>0.63128491620111737</v>
      </c>
      <c r="CP23" s="23">
        <v>8</v>
      </c>
      <c r="CQ23" s="26">
        <f t="shared" si="47"/>
        <v>0.33333333333333326</v>
      </c>
      <c r="CR23" s="25">
        <v>179</v>
      </c>
      <c r="CS23" s="61">
        <f t="shared" si="48"/>
        <v>0.7047619047619047</v>
      </c>
      <c r="CT23" s="25">
        <v>6</v>
      </c>
      <c r="CU23" s="32">
        <f t="shared" si="49"/>
        <v>1</v>
      </c>
      <c r="CV23" s="6">
        <v>105</v>
      </c>
      <c r="CW23" s="7">
        <f t="shared" si="49"/>
        <v>0.14130434782608692</v>
      </c>
      <c r="CX23" s="6">
        <v>3</v>
      </c>
      <c r="CY23" s="27">
        <f t="shared" si="51"/>
        <v>0.5</v>
      </c>
      <c r="CZ23" s="6">
        <v>92</v>
      </c>
      <c r="DA23" s="30">
        <f t="shared" si="40"/>
        <v>0.4375</v>
      </c>
      <c r="DB23" s="6">
        <v>2</v>
      </c>
      <c r="DC23" s="32">
        <f t="shared" si="41"/>
        <v>1</v>
      </c>
      <c r="DD23" s="6">
        <v>64</v>
      </c>
      <c r="DE23" s="32">
        <f t="shared" si="50"/>
        <v>0.45454545454545459</v>
      </c>
      <c r="DF23" s="6">
        <v>1</v>
      </c>
      <c r="DG23" s="27">
        <f t="shared" si="52"/>
        <v>0</v>
      </c>
      <c r="DH23" s="6">
        <v>44</v>
      </c>
      <c r="DI23" s="16">
        <v>1</v>
      </c>
    </row>
    <row r="24" spans="2:113" x14ac:dyDescent="0.2">
      <c r="B24" s="72" t="s">
        <v>13</v>
      </c>
      <c r="C24" s="2">
        <v>1475</v>
      </c>
      <c r="D24" s="30">
        <f t="shared" si="0"/>
        <v>1.1659807956104329E-2</v>
      </c>
      <c r="E24" s="2">
        <v>76</v>
      </c>
      <c r="F24" s="7">
        <f t="shared" si="1"/>
        <v>0</v>
      </c>
      <c r="G24" s="2">
        <v>1458</v>
      </c>
      <c r="H24" s="24">
        <f t="shared" si="2"/>
        <v>1.2499999999999956E-2</v>
      </c>
      <c r="I24" s="2">
        <v>76</v>
      </c>
      <c r="J24" s="7">
        <f t="shared" si="3"/>
        <v>0</v>
      </c>
      <c r="K24" s="2">
        <v>1440</v>
      </c>
      <c r="L24" s="32">
        <f t="shared" si="4"/>
        <v>9.817671809256634E-3</v>
      </c>
      <c r="M24" s="2">
        <v>76</v>
      </c>
      <c r="N24" s="7">
        <f t="shared" si="5"/>
        <v>0</v>
      </c>
      <c r="O24" s="2">
        <v>1426</v>
      </c>
      <c r="P24" s="30">
        <f t="shared" si="6"/>
        <v>9.2002830856334761E-3</v>
      </c>
      <c r="Q24" s="2">
        <v>76</v>
      </c>
      <c r="R24" s="7">
        <f t="shared" si="7"/>
        <v>0</v>
      </c>
      <c r="S24" s="2">
        <v>1413</v>
      </c>
      <c r="T24" s="32">
        <f t="shared" si="8"/>
        <v>1.5815959741193319E-2</v>
      </c>
      <c r="U24" s="2">
        <v>76</v>
      </c>
      <c r="V24" s="7">
        <f t="shared" si="9"/>
        <v>0</v>
      </c>
      <c r="W24" s="2">
        <v>1391</v>
      </c>
      <c r="X24" s="26">
        <f t="shared" si="10"/>
        <v>1.0167029774872827E-2</v>
      </c>
      <c r="Y24" s="2">
        <v>76</v>
      </c>
      <c r="Z24" s="32">
        <f t="shared" si="11"/>
        <v>4.1095890410958846E-2</v>
      </c>
      <c r="AA24" s="2">
        <v>1377</v>
      </c>
      <c r="AB24" s="32">
        <f t="shared" si="12"/>
        <v>5.9230769230769198E-2</v>
      </c>
      <c r="AC24" s="2">
        <f>73</f>
        <v>73</v>
      </c>
      <c r="AD24" s="7">
        <f t="shared" si="13"/>
        <v>1.388888888888884E-2</v>
      </c>
      <c r="AE24" s="2">
        <v>1300</v>
      </c>
      <c r="AF24" s="30">
        <f t="shared" si="14"/>
        <v>3.1746031746031855E-2</v>
      </c>
      <c r="AG24" s="2">
        <v>72</v>
      </c>
      <c r="AH24" s="30">
        <f t="shared" si="42"/>
        <v>2.857142857142847E-2</v>
      </c>
      <c r="AI24" s="2">
        <v>1260</v>
      </c>
      <c r="AJ24" s="32">
        <f t="shared" si="15"/>
        <v>4.4776119402984982E-2</v>
      </c>
      <c r="AK24" s="2">
        <v>70</v>
      </c>
      <c r="AL24" s="32">
        <f t="shared" si="43"/>
        <v>4.4776119402984982E-2</v>
      </c>
      <c r="AM24" s="2">
        <v>1206</v>
      </c>
      <c r="AN24" s="32">
        <f t="shared" si="16"/>
        <v>2.5510204081632626E-2</v>
      </c>
      <c r="AO24" s="2">
        <v>67</v>
      </c>
      <c r="AP24" s="7">
        <f t="shared" si="44"/>
        <v>3.076923076923066E-2</v>
      </c>
      <c r="AQ24" s="2">
        <v>1176</v>
      </c>
      <c r="AR24" s="7">
        <f t="shared" si="17"/>
        <v>1.9947961838681749E-2</v>
      </c>
      <c r="AS24" s="9">
        <v>65</v>
      </c>
      <c r="AT24" s="30">
        <f t="shared" si="45"/>
        <v>4.8387096774193505E-2</v>
      </c>
      <c r="AU24" s="82"/>
      <c r="AV24" s="9">
        <v>1153</v>
      </c>
      <c r="AW24" s="30">
        <f t="shared" si="18"/>
        <v>2.7629233511586415E-2</v>
      </c>
      <c r="AX24" s="9">
        <v>62</v>
      </c>
      <c r="AY24" s="32">
        <f t="shared" si="19"/>
        <v>0.10714285714285721</v>
      </c>
      <c r="AZ24" s="9">
        <v>1122</v>
      </c>
      <c r="BA24" s="32">
        <f t="shared" si="20"/>
        <v>0.11199207135778</v>
      </c>
      <c r="BB24" s="9">
        <v>56</v>
      </c>
      <c r="BC24" s="32">
        <f t="shared" si="21"/>
        <v>5.6603773584905648E-2</v>
      </c>
      <c r="BD24" s="9">
        <v>1009</v>
      </c>
      <c r="BE24" s="7">
        <f t="shared" si="22"/>
        <v>3.1697341513292399E-2</v>
      </c>
      <c r="BF24" s="9">
        <v>53</v>
      </c>
      <c r="BG24" s="30">
        <f t="shared" si="23"/>
        <v>3.9215686274509887E-2</v>
      </c>
      <c r="BH24" s="2">
        <v>978</v>
      </c>
      <c r="BI24" s="7">
        <f t="shared" si="24"/>
        <v>3.2734952481520585E-2</v>
      </c>
      <c r="BJ24" s="2">
        <v>51</v>
      </c>
      <c r="BK24" s="32">
        <f t="shared" si="25"/>
        <v>4.081632653061229E-2</v>
      </c>
      <c r="BL24" s="2">
        <v>947</v>
      </c>
      <c r="BM24" s="7">
        <f t="shared" si="26"/>
        <v>6.1659192825112008E-2</v>
      </c>
      <c r="BN24" s="2">
        <v>49</v>
      </c>
      <c r="BO24" s="32">
        <f t="shared" si="27"/>
        <v>2.0833333333333259E-2</v>
      </c>
      <c r="BP24" s="2">
        <v>892</v>
      </c>
      <c r="BQ24" s="30">
        <f t="shared" si="28"/>
        <v>9.5823095823095894E-2</v>
      </c>
      <c r="BR24" s="2">
        <v>48</v>
      </c>
      <c r="BS24" s="30">
        <f t="shared" si="29"/>
        <v>0</v>
      </c>
      <c r="BT24" s="2">
        <v>814</v>
      </c>
      <c r="BU24" s="32">
        <f t="shared" si="30"/>
        <v>0.1212121212121211</v>
      </c>
      <c r="BV24" s="2">
        <v>48</v>
      </c>
      <c r="BW24" s="61">
        <f t="shared" si="31"/>
        <v>0.14285714285714279</v>
      </c>
      <c r="BX24" s="2">
        <v>726</v>
      </c>
      <c r="BY24" s="30">
        <f t="shared" si="32"/>
        <v>0.11179173047473201</v>
      </c>
      <c r="BZ24" s="2">
        <v>42</v>
      </c>
      <c r="CA24" s="26">
        <f t="shared" si="33"/>
        <v>0.13513513513513509</v>
      </c>
      <c r="CB24" s="2">
        <v>653</v>
      </c>
      <c r="CC24" s="32">
        <f t="shared" si="34"/>
        <v>0.15780141843971629</v>
      </c>
      <c r="CD24" s="2">
        <v>37</v>
      </c>
      <c r="CE24" s="24">
        <f t="shared" si="35"/>
        <v>0.19354838709677424</v>
      </c>
      <c r="CF24" s="2">
        <v>564</v>
      </c>
      <c r="CG24" s="30">
        <f t="shared" si="36"/>
        <v>0.12574850299401197</v>
      </c>
      <c r="CH24" s="2">
        <v>31</v>
      </c>
      <c r="CI24" s="32">
        <f t="shared" si="37"/>
        <v>3.3333333333333437E-2</v>
      </c>
      <c r="CJ24" s="2">
        <v>501</v>
      </c>
      <c r="CK24" s="32">
        <f t="shared" si="38"/>
        <v>0.28461538461538471</v>
      </c>
      <c r="CL24" s="2">
        <v>30</v>
      </c>
      <c r="CM24" s="30">
        <f t="shared" si="46"/>
        <v>0</v>
      </c>
      <c r="CN24" s="23">
        <v>390</v>
      </c>
      <c r="CO24" s="26">
        <f t="shared" si="39"/>
        <v>0.25401929260450151</v>
      </c>
      <c r="CP24" s="23">
        <v>30</v>
      </c>
      <c r="CQ24" s="32">
        <f t="shared" si="47"/>
        <v>0.4285714285714286</v>
      </c>
      <c r="CR24" s="25">
        <v>311</v>
      </c>
      <c r="CS24" s="61">
        <f t="shared" si="48"/>
        <v>0.54726368159203975</v>
      </c>
      <c r="CT24" s="25">
        <v>21</v>
      </c>
      <c r="CU24" s="26">
        <f t="shared" si="49"/>
        <v>0.39999999999999991</v>
      </c>
      <c r="CV24" s="6">
        <v>201</v>
      </c>
      <c r="CW24" s="7">
        <f t="shared" si="49"/>
        <v>0.21084337349397586</v>
      </c>
      <c r="CX24" s="6">
        <v>15</v>
      </c>
      <c r="CY24" s="32">
        <f t="shared" si="51"/>
        <v>0.5</v>
      </c>
      <c r="CZ24" s="6">
        <v>166</v>
      </c>
      <c r="DA24" s="30">
        <f t="shared" si="40"/>
        <v>0.64356435643564347</v>
      </c>
      <c r="DB24" s="6">
        <v>10</v>
      </c>
      <c r="DC24" s="30">
        <f t="shared" si="41"/>
        <v>0.4285714285714286</v>
      </c>
      <c r="DD24" s="6">
        <v>101</v>
      </c>
      <c r="DE24" s="32">
        <f t="shared" si="50"/>
        <v>0.87037037037037046</v>
      </c>
      <c r="DF24" s="6">
        <v>7</v>
      </c>
      <c r="DG24" s="32">
        <f t="shared" si="52"/>
        <v>1.3333333333333335</v>
      </c>
      <c r="DH24" s="6">
        <v>54</v>
      </c>
      <c r="DI24" s="16">
        <v>3</v>
      </c>
    </row>
    <row r="25" spans="2:113" x14ac:dyDescent="0.2">
      <c r="B25" s="72" t="s">
        <v>14</v>
      </c>
      <c r="C25" s="2">
        <v>2038</v>
      </c>
      <c r="D25" s="30">
        <f t="shared" si="0"/>
        <v>1.7982017982018039E-2</v>
      </c>
      <c r="E25" s="2">
        <v>70</v>
      </c>
      <c r="F25" s="7">
        <f t="shared" si="1"/>
        <v>0</v>
      </c>
      <c r="G25" s="2">
        <v>2002</v>
      </c>
      <c r="H25" s="32">
        <f t="shared" si="2"/>
        <v>2.3517382413087873E-2</v>
      </c>
      <c r="I25" s="2">
        <v>70</v>
      </c>
      <c r="J25" s="7">
        <f t="shared" si="3"/>
        <v>0</v>
      </c>
      <c r="K25" s="2">
        <v>1956</v>
      </c>
      <c r="L25" s="30">
        <f t="shared" si="4"/>
        <v>2.1943573667711602E-2</v>
      </c>
      <c r="M25" s="2">
        <v>70</v>
      </c>
      <c r="N25" s="7">
        <f t="shared" si="5"/>
        <v>0</v>
      </c>
      <c r="O25" s="2">
        <v>1914</v>
      </c>
      <c r="P25" s="24">
        <f t="shared" si="6"/>
        <v>4.4759825327510994E-2</v>
      </c>
      <c r="Q25" s="2">
        <v>70</v>
      </c>
      <c r="R25" s="7">
        <f t="shared" si="7"/>
        <v>0</v>
      </c>
      <c r="S25" s="2">
        <v>1832</v>
      </c>
      <c r="T25" s="24">
        <f t="shared" si="8"/>
        <v>3.0951041080472752E-2</v>
      </c>
      <c r="U25" s="2">
        <v>70</v>
      </c>
      <c r="V25" s="30">
        <f t="shared" si="9"/>
        <v>0</v>
      </c>
      <c r="W25" s="2">
        <v>1777</v>
      </c>
      <c r="X25" s="61">
        <f t="shared" si="10"/>
        <v>2.1851638872915524E-2</v>
      </c>
      <c r="Y25" s="2">
        <v>70</v>
      </c>
      <c r="Z25" s="7">
        <f t="shared" si="11"/>
        <v>0</v>
      </c>
      <c r="AA25" s="2">
        <v>1739</v>
      </c>
      <c r="AB25" s="30">
        <f t="shared" si="12"/>
        <v>8.7006960556843538E-3</v>
      </c>
      <c r="AC25" s="2">
        <f>70</f>
        <v>70</v>
      </c>
      <c r="AD25" s="7">
        <f t="shared" si="13"/>
        <v>1.449275362318847E-2</v>
      </c>
      <c r="AE25" s="2">
        <v>1724</v>
      </c>
      <c r="AF25" s="32">
        <f t="shared" si="14"/>
        <v>2.4361259655377276E-2</v>
      </c>
      <c r="AG25" s="2">
        <v>69</v>
      </c>
      <c r="AH25" s="7">
        <f t="shared" si="42"/>
        <v>2.9850746268656803E-2</v>
      </c>
      <c r="AI25" s="2">
        <v>1683</v>
      </c>
      <c r="AJ25" s="30">
        <f t="shared" si="15"/>
        <v>1.0204081632652962E-2</v>
      </c>
      <c r="AK25" s="2">
        <v>67</v>
      </c>
      <c r="AL25" s="7">
        <f t="shared" si="43"/>
        <v>4.6875E-2</v>
      </c>
      <c r="AM25" s="2">
        <v>1666</v>
      </c>
      <c r="AN25" s="7">
        <f t="shared" si="16"/>
        <v>1.0922330097087318E-2</v>
      </c>
      <c r="AO25" s="2">
        <v>64</v>
      </c>
      <c r="AP25" s="30">
        <f t="shared" si="44"/>
        <v>0.20754716981132071</v>
      </c>
      <c r="AQ25" s="2">
        <v>1648</v>
      </c>
      <c r="AR25" s="7">
        <f t="shared" si="17"/>
        <v>1.8541409147095234E-2</v>
      </c>
      <c r="AS25" s="9">
        <v>53</v>
      </c>
      <c r="AT25" s="32">
        <f t="shared" si="45"/>
        <v>0.39473684210526305</v>
      </c>
      <c r="AU25" s="82"/>
      <c r="AV25" s="9">
        <v>1618</v>
      </c>
      <c r="AW25" s="30">
        <f t="shared" si="18"/>
        <v>4.1854475209272435E-2</v>
      </c>
      <c r="AX25" s="9">
        <v>38</v>
      </c>
      <c r="AY25" s="30">
        <f t="shared" si="19"/>
        <v>2.7027027027026973E-2</v>
      </c>
      <c r="AZ25" s="9">
        <v>1553</v>
      </c>
      <c r="BA25" s="32">
        <f t="shared" si="20"/>
        <v>4.2981867024848963E-2</v>
      </c>
      <c r="BB25" s="9">
        <v>37</v>
      </c>
      <c r="BC25" s="32">
        <f t="shared" si="21"/>
        <v>8.8235294117646967E-2</v>
      </c>
      <c r="BD25" s="9">
        <v>1489</v>
      </c>
      <c r="BE25" s="30">
        <f t="shared" si="22"/>
        <v>3.6908077994429078E-2</v>
      </c>
      <c r="BF25" s="9">
        <v>34</v>
      </c>
      <c r="BG25" s="7">
        <f t="shared" si="23"/>
        <v>0</v>
      </c>
      <c r="BH25" s="2">
        <v>1436</v>
      </c>
      <c r="BI25" s="32">
        <f t="shared" si="24"/>
        <v>7.4850299401197695E-2</v>
      </c>
      <c r="BJ25" s="2">
        <v>34</v>
      </c>
      <c r="BK25" s="7">
        <f t="shared" si="25"/>
        <v>0</v>
      </c>
      <c r="BL25" s="2">
        <v>1336</v>
      </c>
      <c r="BM25" s="30">
        <f t="shared" si="26"/>
        <v>5.1140833988984946E-2</v>
      </c>
      <c r="BN25" s="2">
        <v>34</v>
      </c>
      <c r="BO25" s="7">
        <f t="shared" si="27"/>
        <v>6.25E-2</v>
      </c>
      <c r="BP25" s="2">
        <v>1271</v>
      </c>
      <c r="BQ25" s="24">
        <f t="shared" si="28"/>
        <v>0.18452935694315009</v>
      </c>
      <c r="BR25" s="2">
        <v>32</v>
      </c>
      <c r="BS25" s="7">
        <f t="shared" si="29"/>
        <v>6.6666666666666652E-2</v>
      </c>
      <c r="BT25" s="2">
        <v>1073</v>
      </c>
      <c r="BU25" s="32">
        <f t="shared" si="30"/>
        <v>0.16503800217155273</v>
      </c>
      <c r="BV25" s="2">
        <v>30</v>
      </c>
      <c r="BW25" s="26">
        <f t="shared" si="31"/>
        <v>0.11111111111111116</v>
      </c>
      <c r="BX25" s="2">
        <v>921</v>
      </c>
      <c r="BY25" s="7">
        <f t="shared" si="32"/>
        <v>9.9045346062052397E-2</v>
      </c>
      <c r="BZ25" s="2">
        <v>27</v>
      </c>
      <c r="CA25" s="61">
        <f t="shared" si="33"/>
        <v>0.35000000000000009</v>
      </c>
      <c r="CB25" s="2">
        <v>838</v>
      </c>
      <c r="CC25" s="30">
        <f t="shared" si="34"/>
        <v>0.27549467275494677</v>
      </c>
      <c r="CD25" s="2">
        <v>20</v>
      </c>
      <c r="CE25" s="7">
        <f t="shared" si="35"/>
        <v>0.11111111111111116</v>
      </c>
      <c r="CF25" s="2">
        <v>657</v>
      </c>
      <c r="CG25" s="32">
        <f t="shared" si="36"/>
        <v>0.25621414913957929</v>
      </c>
      <c r="CH25" s="2">
        <v>18</v>
      </c>
      <c r="CI25" s="30">
        <f t="shared" si="37"/>
        <v>0.19999999999999996</v>
      </c>
      <c r="CJ25" s="2">
        <v>523</v>
      </c>
      <c r="CK25" s="7">
        <f t="shared" si="38"/>
        <v>0.25419664268585129</v>
      </c>
      <c r="CL25" s="2">
        <v>15</v>
      </c>
      <c r="CM25" s="32">
        <f t="shared" si="46"/>
        <v>0.875</v>
      </c>
      <c r="CN25" s="29">
        <v>417</v>
      </c>
      <c r="CO25" s="7">
        <f t="shared" si="39"/>
        <v>0.29503105590062106</v>
      </c>
      <c r="CP25" s="29">
        <v>8</v>
      </c>
      <c r="CQ25" s="26">
        <f t="shared" si="47"/>
        <v>0.14285714285714279</v>
      </c>
      <c r="CR25" s="25">
        <v>322</v>
      </c>
      <c r="CS25" s="7">
        <f t="shared" si="48"/>
        <v>0.35864978902953593</v>
      </c>
      <c r="CT25" s="25">
        <v>7</v>
      </c>
      <c r="CU25" s="32">
        <f t="shared" si="49"/>
        <v>0.75</v>
      </c>
      <c r="CV25" s="6">
        <v>237</v>
      </c>
      <c r="CW25" s="30">
        <f t="shared" si="49"/>
        <v>0.45398773006134974</v>
      </c>
      <c r="CX25" s="6">
        <v>4</v>
      </c>
      <c r="CY25" s="27">
        <f t="shared" si="51"/>
        <v>0</v>
      </c>
      <c r="CZ25" s="6">
        <v>163</v>
      </c>
      <c r="DA25" s="24">
        <f t="shared" si="40"/>
        <v>0.81111111111111112</v>
      </c>
      <c r="DB25" s="6">
        <v>4</v>
      </c>
      <c r="DC25" s="24">
        <f t="shared" si="41"/>
        <v>1</v>
      </c>
      <c r="DD25" s="6">
        <v>90</v>
      </c>
      <c r="DE25" s="32">
        <f t="shared" si="50"/>
        <v>0.5</v>
      </c>
      <c r="DF25" s="6">
        <v>2</v>
      </c>
      <c r="DG25" s="32">
        <f t="shared" si="52"/>
        <v>1</v>
      </c>
      <c r="DH25" s="6">
        <v>60</v>
      </c>
      <c r="DI25" s="16">
        <v>1</v>
      </c>
    </row>
    <row r="26" spans="2:113" x14ac:dyDescent="0.2">
      <c r="B26" s="72" t="s">
        <v>15</v>
      </c>
      <c r="C26" s="2">
        <v>2303</v>
      </c>
      <c r="D26" s="30">
        <f t="shared" si="0"/>
        <v>9.2024539877300082E-3</v>
      </c>
      <c r="E26" s="2">
        <v>75</v>
      </c>
      <c r="F26" s="7">
        <f t="shared" si="1"/>
        <v>0</v>
      </c>
      <c r="G26" s="2">
        <v>2282</v>
      </c>
      <c r="H26" s="24">
        <f t="shared" si="2"/>
        <v>1.0628875110717528E-2</v>
      </c>
      <c r="I26" s="2">
        <v>75</v>
      </c>
      <c r="J26" s="7">
        <f t="shared" si="3"/>
        <v>0</v>
      </c>
      <c r="K26" s="2">
        <v>2258</v>
      </c>
      <c r="L26" s="32">
        <f t="shared" si="4"/>
        <v>9.8389982110911323E-3</v>
      </c>
      <c r="M26" s="2">
        <v>75</v>
      </c>
      <c r="N26" s="7">
        <f t="shared" si="5"/>
        <v>0</v>
      </c>
      <c r="O26" s="2">
        <v>2236</v>
      </c>
      <c r="P26" s="32">
        <f t="shared" si="6"/>
        <v>9.4808126410834692E-3</v>
      </c>
      <c r="Q26" s="2">
        <v>75</v>
      </c>
      <c r="R26" s="30">
        <f t="shared" si="7"/>
        <v>1.3513513513513598E-2</v>
      </c>
      <c r="S26" s="2">
        <v>2215</v>
      </c>
      <c r="T26" s="7">
        <f t="shared" si="8"/>
        <v>4.5351473922903285E-3</v>
      </c>
      <c r="U26" s="2">
        <v>74</v>
      </c>
      <c r="V26" s="32">
        <f t="shared" si="9"/>
        <v>2.7777777777777679E-2</v>
      </c>
      <c r="W26" s="2">
        <v>2205</v>
      </c>
      <c r="X26" s="26">
        <f t="shared" si="10"/>
        <v>6.389776357827559E-3</v>
      </c>
      <c r="Y26" s="2">
        <v>72</v>
      </c>
      <c r="Z26" s="24">
        <f t="shared" si="11"/>
        <v>0.14285714285714279</v>
      </c>
      <c r="AA26" s="2">
        <v>2191</v>
      </c>
      <c r="AB26" s="32">
        <f t="shared" si="12"/>
        <v>3.9373814041745669E-2</v>
      </c>
      <c r="AC26" s="2">
        <f>63</f>
        <v>63</v>
      </c>
      <c r="AD26" s="24">
        <f t="shared" si="13"/>
        <v>8.6206896551724199E-2</v>
      </c>
      <c r="AE26" s="2">
        <v>2108</v>
      </c>
      <c r="AF26" s="30">
        <f t="shared" si="14"/>
        <v>1.6393442622950838E-2</v>
      </c>
      <c r="AG26" s="2">
        <v>58</v>
      </c>
      <c r="AH26" s="32">
        <f t="shared" si="42"/>
        <v>3.5714285714285809E-2</v>
      </c>
      <c r="AI26" s="2">
        <v>2074</v>
      </c>
      <c r="AJ26" s="30">
        <f t="shared" si="15"/>
        <v>2.1674876847290747E-2</v>
      </c>
      <c r="AK26" s="2">
        <v>56</v>
      </c>
      <c r="AL26" s="7">
        <f t="shared" si="43"/>
        <v>1.8181818181818077E-2</v>
      </c>
      <c r="AM26" s="2">
        <v>2030</v>
      </c>
      <c r="AN26" s="7">
        <f t="shared" si="16"/>
        <v>2.9934043632673824E-2</v>
      </c>
      <c r="AO26" s="2">
        <v>55</v>
      </c>
      <c r="AP26" s="30">
        <f t="shared" si="44"/>
        <v>1.8518518518518601E-2</v>
      </c>
      <c r="AQ26" s="2">
        <v>1971</v>
      </c>
      <c r="AR26" s="30">
        <f t="shared" si="17"/>
        <v>3.3018867924528239E-2</v>
      </c>
      <c r="AS26" s="9">
        <v>54</v>
      </c>
      <c r="AT26" s="24">
        <f t="shared" si="45"/>
        <v>0.125</v>
      </c>
      <c r="AU26" s="82"/>
      <c r="AV26" s="9">
        <v>1908</v>
      </c>
      <c r="AW26" s="32">
        <f t="shared" si="18"/>
        <v>5.8823529411764719E-2</v>
      </c>
      <c r="AX26" s="9">
        <v>48</v>
      </c>
      <c r="AY26" s="32">
        <f t="shared" si="19"/>
        <v>4.3478260869565188E-2</v>
      </c>
      <c r="AZ26" s="9">
        <v>1802</v>
      </c>
      <c r="BA26" s="7">
        <f t="shared" si="20"/>
        <v>5.5035128805620559E-2</v>
      </c>
      <c r="BB26" s="9">
        <v>46</v>
      </c>
      <c r="BC26" s="30">
        <f t="shared" si="21"/>
        <v>2.2222222222222143E-2</v>
      </c>
      <c r="BD26" s="9">
        <v>1708</v>
      </c>
      <c r="BE26" s="30">
        <f t="shared" si="22"/>
        <v>0.10407239819004532</v>
      </c>
      <c r="BF26" s="9">
        <v>45</v>
      </c>
      <c r="BG26" s="32">
        <f t="shared" si="23"/>
        <v>2.2727272727272707E-2</v>
      </c>
      <c r="BH26" s="2">
        <v>1547</v>
      </c>
      <c r="BI26" s="32">
        <f t="shared" si="24"/>
        <v>0.12345679012345689</v>
      </c>
      <c r="BJ26" s="2">
        <v>44</v>
      </c>
      <c r="BK26" s="30">
        <f t="shared" si="25"/>
        <v>0</v>
      </c>
      <c r="BL26" s="2">
        <v>1377</v>
      </c>
      <c r="BM26" s="30">
        <f t="shared" si="26"/>
        <v>3.8461538461538547E-2</v>
      </c>
      <c r="BN26" s="2">
        <v>44</v>
      </c>
      <c r="BO26" s="32">
        <f t="shared" si="27"/>
        <v>0.12820512820512819</v>
      </c>
      <c r="BP26" s="2">
        <v>1326</v>
      </c>
      <c r="BQ26" s="24">
        <f t="shared" si="28"/>
        <v>0.18498659517426264</v>
      </c>
      <c r="BR26" s="2">
        <v>39</v>
      </c>
      <c r="BS26" s="7">
        <f t="shared" si="29"/>
        <v>8.3333333333333259E-2</v>
      </c>
      <c r="BT26" s="2">
        <v>1119</v>
      </c>
      <c r="BU26" s="32">
        <f t="shared" si="30"/>
        <v>0.16320166320166329</v>
      </c>
      <c r="BV26" s="2">
        <v>36</v>
      </c>
      <c r="BW26" s="7">
        <f t="shared" si="31"/>
        <v>9.0909090909090828E-2</v>
      </c>
      <c r="BX26" s="2">
        <v>962</v>
      </c>
      <c r="BY26" s="30">
        <f t="shared" si="32"/>
        <v>0.15903614457831328</v>
      </c>
      <c r="BZ26" s="2">
        <v>33</v>
      </c>
      <c r="CA26" s="7">
        <f t="shared" si="33"/>
        <v>0.1785714285714286</v>
      </c>
      <c r="CB26" s="2">
        <v>830</v>
      </c>
      <c r="CC26" s="32">
        <f t="shared" si="34"/>
        <v>0.29485179407176276</v>
      </c>
      <c r="CD26" s="2">
        <v>28</v>
      </c>
      <c r="CE26" s="7">
        <f t="shared" si="35"/>
        <v>0.33333333333333326</v>
      </c>
      <c r="CF26" s="2">
        <v>641</v>
      </c>
      <c r="CG26" s="30">
        <f t="shared" si="36"/>
        <v>0.18923933209647492</v>
      </c>
      <c r="CH26" s="2">
        <v>21</v>
      </c>
      <c r="CI26" s="30">
        <f t="shared" si="37"/>
        <v>0.61538461538461542</v>
      </c>
      <c r="CJ26" s="2">
        <v>539</v>
      </c>
      <c r="CK26" s="32">
        <f t="shared" si="38"/>
        <v>0.375</v>
      </c>
      <c r="CL26" s="2">
        <v>13</v>
      </c>
      <c r="CM26" s="32">
        <f t="shared" si="46"/>
        <v>0.85714285714285721</v>
      </c>
      <c r="CN26" s="23">
        <v>392</v>
      </c>
      <c r="CO26" s="26">
        <f t="shared" si="39"/>
        <v>0.2365930599369086</v>
      </c>
      <c r="CP26" s="23">
        <v>7</v>
      </c>
      <c r="CQ26" s="26">
        <f t="shared" si="47"/>
        <v>0.16666666666666674</v>
      </c>
      <c r="CR26" s="25">
        <v>317</v>
      </c>
      <c r="CS26" s="32">
        <f t="shared" si="48"/>
        <v>0.39035087719298245</v>
      </c>
      <c r="CT26" s="25">
        <v>6</v>
      </c>
      <c r="CU26" s="32">
        <f t="shared" si="49"/>
        <v>0.19999999999999996</v>
      </c>
      <c r="CV26" s="6">
        <v>228</v>
      </c>
      <c r="CW26" s="30">
        <f t="shared" si="49"/>
        <v>0.1692307692307693</v>
      </c>
      <c r="CX26" s="6">
        <v>5</v>
      </c>
      <c r="CY26" s="7">
        <f t="shared" si="51"/>
        <v>0</v>
      </c>
      <c r="CZ26" s="6">
        <v>195</v>
      </c>
      <c r="DA26" s="24">
        <f t="shared" si="40"/>
        <v>0.51162790697674421</v>
      </c>
      <c r="DB26" s="6">
        <v>5</v>
      </c>
      <c r="DC26" s="27">
        <f t="shared" si="41"/>
        <v>0</v>
      </c>
      <c r="DD26" s="6">
        <v>129</v>
      </c>
      <c r="DE26" s="32">
        <f t="shared" si="50"/>
        <v>0.32989690721649478</v>
      </c>
      <c r="DF26" s="6">
        <v>5</v>
      </c>
      <c r="DG26" s="32">
        <f t="shared" si="52"/>
        <v>0.25</v>
      </c>
      <c r="DH26" s="6">
        <v>97</v>
      </c>
      <c r="DI26" s="16">
        <v>4</v>
      </c>
    </row>
    <row r="27" spans="2:113" x14ac:dyDescent="0.2">
      <c r="B27" s="28" t="s">
        <v>16</v>
      </c>
      <c r="C27" s="2">
        <v>64320</v>
      </c>
      <c r="D27" s="32">
        <f t="shared" si="0"/>
        <v>4.1130481231486327E-2</v>
      </c>
      <c r="E27" s="2">
        <f>1857+248</f>
        <v>2105</v>
      </c>
      <c r="F27" s="30">
        <f t="shared" si="1"/>
        <v>1.7891682785299734E-2</v>
      </c>
      <c r="G27" s="2">
        <v>61779</v>
      </c>
      <c r="H27" s="7">
        <f t="shared" si="2"/>
        <v>3.8704036854582347E-2</v>
      </c>
      <c r="I27" s="2">
        <f>1822+246</f>
        <v>2068</v>
      </c>
      <c r="J27" s="32">
        <f t="shared" si="3"/>
        <v>1.8217626784835073E-2</v>
      </c>
      <c r="K27" s="2">
        <v>59477</v>
      </c>
      <c r="L27" s="30">
        <f t="shared" si="4"/>
        <v>8.0005810680757516E-2</v>
      </c>
      <c r="M27" s="2">
        <f>1789+242</f>
        <v>2031</v>
      </c>
      <c r="N27" s="30">
        <f t="shared" si="5"/>
        <v>1.8045112781954975E-2</v>
      </c>
      <c r="O27" s="2">
        <v>55071</v>
      </c>
      <c r="P27" s="32">
        <f t="shared" si="6"/>
        <v>0.111916491681473</v>
      </c>
      <c r="Q27" s="2">
        <f>1752+243</f>
        <v>1995</v>
      </c>
      <c r="R27" s="32">
        <f t="shared" si="7"/>
        <v>2.4127310061601737E-2</v>
      </c>
      <c r="S27" s="2">
        <v>49528</v>
      </c>
      <c r="T27" s="30">
        <f t="shared" si="8"/>
        <v>7.7679620523086301E-2</v>
      </c>
      <c r="U27" s="2">
        <f>1710+238</f>
        <v>1948</v>
      </c>
      <c r="V27" s="30">
        <f t="shared" si="9"/>
        <v>1.6171100678142869E-2</v>
      </c>
      <c r="W27" s="2">
        <v>45958</v>
      </c>
      <c r="X27" s="61">
        <f t="shared" si="10"/>
        <v>9.3769336950830562E-2</v>
      </c>
      <c r="Y27" s="2">
        <f>1680+237</f>
        <v>1917</v>
      </c>
      <c r="Z27" s="26">
        <f t="shared" si="11"/>
        <v>5.2140504939626853E-2</v>
      </c>
      <c r="AA27" s="2">
        <v>42018</v>
      </c>
      <c r="AB27" s="30">
        <f t="shared" si="12"/>
        <v>8.7760173967070587E-2</v>
      </c>
      <c r="AC27" s="2">
        <f>1592+230</f>
        <v>1822</v>
      </c>
      <c r="AD27" s="24">
        <f t="shared" si="13"/>
        <v>0.10962241169305731</v>
      </c>
      <c r="AE27" s="2">
        <v>38628</v>
      </c>
      <c r="AF27" s="32">
        <f t="shared" si="14"/>
        <v>0.15531628532974429</v>
      </c>
      <c r="AG27" s="2">
        <f>1417+225</f>
        <v>1642</v>
      </c>
      <c r="AH27" s="32">
        <f t="shared" si="42"/>
        <v>6.2095730918499292E-2</v>
      </c>
      <c r="AI27" s="2">
        <v>33435</v>
      </c>
      <c r="AJ27" s="30">
        <f t="shared" si="15"/>
        <v>0.14570126443477371</v>
      </c>
      <c r="AK27" s="2">
        <v>1546</v>
      </c>
      <c r="AL27" s="7">
        <f t="shared" si="43"/>
        <v>5.4570259208731153E-2</v>
      </c>
      <c r="AM27" s="2">
        <v>29183</v>
      </c>
      <c r="AN27" s="32">
        <f t="shared" si="16"/>
        <v>0.16429283861958899</v>
      </c>
      <c r="AO27" s="2">
        <v>1466</v>
      </c>
      <c r="AP27" s="30">
        <f t="shared" si="44"/>
        <v>0.19381107491856686</v>
      </c>
      <c r="AQ27" s="2">
        <v>25065</v>
      </c>
      <c r="AR27" s="7">
        <f t="shared" si="17"/>
        <v>5.0282840980515386E-2</v>
      </c>
      <c r="AS27" s="9">
        <v>1228</v>
      </c>
      <c r="AT27" s="32">
        <f t="shared" si="45"/>
        <v>0.33478260869565224</v>
      </c>
      <c r="AU27" s="82"/>
      <c r="AV27" s="9">
        <v>23865</v>
      </c>
      <c r="AW27" s="7">
        <f t="shared" si="18"/>
        <v>6.5972842594246961E-2</v>
      </c>
      <c r="AX27" s="9">
        <v>920</v>
      </c>
      <c r="AY27" s="30">
        <f t="shared" si="19"/>
        <v>4.0723981900452566E-2</v>
      </c>
      <c r="AZ27" s="9">
        <v>22388</v>
      </c>
      <c r="BA27" s="7">
        <f t="shared" si="20"/>
        <v>9.1565090199902555E-2</v>
      </c>
      <c r="BB27" s="9">
        <v>884</v>
      </c>
      <c r="BC27" s="32">
        <f t="shared" si="21"/>
        <v>0.10087173100871727</v>
      </c>
      <c r="BD27" s="9">
        <v>20510</v>
      </c>
      <c r="BE27" s="30">
        <f t="shared" si="22"/>
        <v>0.1490839822959269</v>
      </c>
      <c r="BF27" s="9">
        <v>803</v>
      </c>
      <c r="BG27" s="7">
        <f t="shared" si="23"/>
        <v>4.0155440414507693E-2</v>
      </c>
      <c r="BH27" s="2">
        <v>17849</v>
      </c>
      <c r="BI27" s="32">
        <f t="shared" si="24"/>
        <v>0.19215869623296822</v>
      </c>
      <c r="BJ27" s="2">
        <v>772</v>
      </c>
      <c r="BK27" s="30">
        <f t="shared" si="25"/>
        <v>5.8984910836762605E-2</v>
      </c>
      <c r="BL27" s="2">
        <v>14972</v>
      </c>
      <c r="BM27" s="30">
        <f t="shared" si="26"/>
        <v>8.4063427702556037E-2</v>
      </c>
      <c r="BN27" s="2">
        <v>729</v>
      </c>
      <c r="BO27" s="32">
        <f t="shared" si="27"/>
        <v>8.4821428571428603E-2</v>
      </c>
      <c r="BP27" s="2">
        <v>13811</v>
      </c>
      <c r="BQ27" s="32">
        <f t="shared" si="28"/>
        <v>0.1790165613795458</v>
      </c>
      <c r="BR27" s="2">
        <v>672</v>
      </c>
      <c r="BS27" s="30">
        <f t="shared" si="29"/>
        <v>5.6603773584905648E-2</v>
      </c>
      <c r="BT27" s="2">
        <v>11714</v>
      </c>
      <c r="BU27" s="7">
        <f t="shared" si="30"/>
        <v>9.7535838096130423E-2</v>
      </c>
      <c r="BV27" s="2">
        <v>636</v>
      </c>
      <c r="BW27" s="61">
        <f t="shared" si="31"/>
        <v>9.0909090909090828E-2</v>
      </c>
      <c r="BX27" s="2">
        <v>10673</v>
      </c>
      <c r="BY27" s="30">
        <f t="shared" si="32"/>
        <v>0.19598834603316906</v>
      </c>
      <c r="BZ27" s="2">
        <v>583</v>
      </c>
      <c r="CA27" s="26">
        <f t="shared" si="33"/>
        <v>6.1930783242258647E-2</v>
      </c>
      <c r="CB27" s="2">
        <v>8924</v>
      </c>
      <c r="CC27" s="24">
        <f t="shared" si="34"/>
        <v>0.27796076185020757</v>
      </c>
      <c r="CD27" s="2">
        <v>549</v>
      </c>
      <c r="CE27" s="61">
        <f t="shared" si="35"/>
        <v>0.13429752066115697</v>
      </c>
      <c r="CF27" s="2">
        <v>6983</v>
      </c>
      <c r="CG27" s="32">
        <f t="shared" si="36"/>
        <v>0.18315825144018971</v>
      </c>
      <c r="CH27" s="2">
        <v>484</v>
      </c>
      <c r="CI27" s="7">
        <f t="shared" si="37"/>
        <v>0.11009174311926606</v>
      </c>
      <c r="CJ27" s="2">
        <v>5902</v>
      </c>
      <c r="CK27" s="30">
        <f t="shared" si="38"/>
        <v>0.12784253774125731</v>
      </c>
      <c r="CL27" s="2">
        <v>436</v>
      </c>
      <c r="CM27" s="30">
        <f t="shared" si="46"/>
        <v>0.11508951406649626</v>
      </c>
      <c r="CN27" s="23">
        <v>5233</v>
      </c>
      <c r="CO27" s="32">
        <f t="shared" si="39"/>
        <v>0.1686020544886111</v>
      </c>
      <c r="CP27" s="23">
        <v>391</v>
      </c>
      <c r="CQ27" s="32">
        <f t="shared" si="47"/>
        <v>0.19938650306748462</v>
      </c>
      <c r="CR27" s="25">
        <v>4478</v>
      </c>
      <c r="CS27" s="7">
        <f t="shared" si="48"/>
        <v>0.13654822335025374</v>
      </c>
      <c r="CT27" s="25">
        <v>326</v>
      </c>
      <c r="CU27" s="7">
        <f t="shared" si="49"/>
        <v>7.2368421052631637E-2</v>
      </c>
      <c r="CV27" s="6">
        <v>3940</v>
      </c>
      <c r="CW27" s="30">
        <f t="shared" si="49"/>
        <v>0.15712187958884005</v>
      </c>
      <c r="CX27" s="6">
        <v>304</v>
      </c>
      <c r="CY27" s="7">
        <f t="shared" si="51"/>
        <v>0.1875</v>
      </c>
      <c r="CZ27" s="6">
        <v>3405</v>
      </c>
      <c r="DA27" s="24">
        <f t="shared" si="40"/>
        <v>0.31874515879163434</v>
      </c>
      <c r="DB27" s="6">
        <v>256</v>
      </c>
      <c r="DC27" s="30">
        <f t="shared" si="41"/>
        <v>0.19069767441860463</v>
      </c>
      <c r="DD27" s="6">
        <v>2582</v>
      </c>
      <c r="DE27" s="32">
        <f t="shared" si="50"/>
        <v>0.23187022900763354</v>
      </c>
      <c r="DF27" s="6">
        <v>215</v>
      </c>
      <c r="DG27" s="32">
        <f t="shared" si="52"/>
        <v>1.0476190476190474</v>
      </c>
      <c r="DH27" s="6">
        <v>2096</v>
      </c>
      <c r="DI27" s="16">
        <v>105</v>
      </c>
    </row>
    <row r="28" spans="2:113" x14ac:dyDescent="0.2">
      <c r="B28" s="72" t="s">
        <v>17</v>
      </c>
      <c r="C28" s="2">
        <v>1861</v>
      </c>
      <c r="D28" s="7">
        <f t="shared" si="0"/>
        <v>2.5909592061742037E-2</v>
      </c>
      <c r="E28" s="2">
        <f>368+274</f>
        <v>642</v>
      </c>
      <c r="F28" s="7">
        <f t="shared" si="1"/>
        <v>0</v>
      </c>
      <c r="G28" s="2">
        <v>1814</v>
      </c>
      <c r="H28" s="7">
        <f t="shared" si="2"/>
        <v>4.3728423475258849E-2</v>
      </c>
      <c r="I28" s="2">
        <f>368+274</f>
        <v>642</v>
      </c>
      <c r="J28" s="7">
        <f t="shared" si="3"/>
        <v>0</v>
      </c>
      <c r="K28" s="2">
        <v>1738</v>
      </c>
      <c r="L28" s="24">
        <f t="shared" si="4"/>
        <v>7.0197044334975311E-2</v>
      </c>
      <c r="M28" s="2">
        <f>368+274</f>
        <v>642</v>
      </c>
      <c r="N28" s="7">
        <f t="shared" si="5"/>
        <v>0</v>
      </c>
      <c r="O28" s="2">
        <v>1624</v>
      </c>
      <c r="P28" s="24">
        <f t="shared" si="6"/>
        <v>3.6375239310785012E-2</v>
      </c>
      <c r="Q28" s="2">
        <f>368+274</f>
        <v>642</v>
      </c>
      <c r="R28" s="7">
        <f t="shared" si="7"/>
        <v>0</v>
      </c>
      <c r="S28" s="2">
        <v>1567</v>
      </c>
      <c r="T28" s="32">
        <f t="shared" si="8"/>
        <v>2.9566360052562413E-2</v>
      </c>
      <c r="U28" s="2">
        <f>368+274</f>
        <v>642</v>
      </c>
      <c r="V28" s="7">
        <f t="shared" si="9"/>
        <v>0</v>
      </c>
      <c r="W28" s="2">
        <v>1522</v>
      </c>
      <c r="X28" s="7">
        <f t="shared" si="10"/>
        <v>1.6021361815754309E-2</v>
      </c>
      <c r="Y28" s="2">
        <f>368+274</f>
        <v>642</v>
      </c>
      <c r="Z28" s="7">
        <f t="shared" si="11"/>
        <v>1.5600624024960652E-3</v>
      </c>
      <c r="AA28" s="2">
        <v>1498</v>
      </c>
      <c r="AB28" s="30">
        <f t="shared" si="12"/>
        <v>1.6972165648336812E-2</v>
      </c>
      <c r="AC28" s="2">
        <f>368+273</f>
        <v>641</v>
      </c>
      <c r="AD28" s="30">
        <f t="shared" si="13"/>
        <v>4.7021943573668512E-3</v>
      </c>
      <c r="AE28" s="2">
        <v>1473</v>
      </c>
      <c r="AF28" s="32">
        <f t="shared" si="14"/>
        <v>1.937716262975786E-2</v>
      </c>
      <c r="AG28" s="2">
        <f>365+273</f>
        <v>638</v>
      </c>
      <c r="AH28" s="32">
        <f t="shared" si="42"/>
        <v>6.3091482649841879E-3</v>
      </c>
      <c r="AI28" s="2">
        <v>1445</v>
      </c>
      <c r="AJ28" s="30">
        <f t="shared" si="15"/>
        <v>4.8678720445063384E-3</v>
      </c>
      <c r="AK28" s="2">
        <v>634</v>
      </c>
      <c r="AL28" s="7">
        <f t="shared" si="43"/>
        <v>3.1645569620253333E-3</v>
      </c>
      <c r="AM28" s="2">
        <v>1438</v>
      </c>
      <c r="AN28" s="32">
        <f t="shared" si="16"/>
        <v>8.4464555052790269E-2</v>
      </c>
      <c r="AO28" s="2">
        <v>632</v>
      </c>
      <c r="AP28" s="30">
        <f t="shared" si="44"/>
        <v>6.3694267515923553E-3</v>
      </c>
      <c r="AQ28" s="2">
        <v>1326</v>
      </c>
      <c r="AR28" s="30">
        <f t="shared" si="17"/>
        <v>2.5522041763341052E-2</v>
      </c>
      <c r="AS28" s="9">
        <v>628</v>
      </c>
      <c r="AT28" s="24">
        <f t="shared" si="45"/>
        <v>0.78409090909090917</v>
      </c>
      <c r="AU28" s="82"/>
      <c r="AV28" s="9">
        <v>1293</v>
      </c>
      <c r="AW28" s="24">
        <f t="shared" si="18"/>
        <v>4.7811993517017815E-2</v>
      </c>
      <c r="AX28" s="9">
        <v>352</v>
      </c>
      <c r="AY28" s="24">
        <f t="shared" si="19"/>
        <v>3.8348082595870192E-2</v>
      </c>
      <c r="AZ28" s="9">
        <v>1234</v>
      </c>
      <c r="BA28" s="24">
        <f t="shared" si="20"/>
        <v>3.6974789915966477E-2</v>
      </c>
      <c r="BB28" s="9">
        <v>339</v>
      </c>
      <c r="BC28" s="24">
        <f t="shared" si="21"/>
        <v>1.4970059880239583E-2</v>
      </c>
      <c r="BD28" s="9">
        <v>1190</v>
      </c>
      <c r="BE28" s="32">
        <f t="shared" si="22"/>
        <v>1.7964071856287456E-2</v>
      </c>
      <c r="BF28" s="9">
        <v>334</v>
      </c>
      <c r="BG28" s="32">
        <f t="shared" si="23"/>
        <v>9.0634441087613649E-3</v>
      </c>
      <c r="BH28" s="2">
        <v>1169</v>
      </c>
      <c r="BI28" s="7">
        <f t="shared" si="24"/>
        <v>1.5638575152041811E-2</v>
      </c>
      <c r="BJ28" s="2">
        <v>331</v>
      </c>
      <c r="BK28" s="30">
        <f t="shared" si="25"/>
        <v>0</v>
      </c>
      <c r="BL28" s="2">
        <v>1151</v>
      </c>
      <c r="BM28" s="7">
        <f t="shared" si="26"/>
        <v>1.7683465959328126E-2</v>
      </c>
      <c r="BN28" s="2">
        <v>331</v>
      </c>
      <c r="BO28" s="32">
        <f t="shared" si="27"/>
        <v>6.0790273556230456E-3</v>
      </c>
      <c r="BP28" s="2">
        <v>1131</v>
      </c>
      <c r="BQ28" s="30">
        <f t="shared" si="28"/>
        <v>2.8181818181818086E-2</v>
      </c>
      <c r="BR28" s="2">
        <v>329</v>
      </c>
      <c r="BS28" s="7">
        <f t="shared" si="29"/>
        <v>3.0487804878047697E-3</v>
      </c>
      <c r="BT28" s="2">
        <v>1100</v>
      </c>
      <c r="BU28" s="24">
        <f t="shared" si="30"/>
        <v>0.11336032388663964</v>
      </c>
      <c r="BV28" s="2">
        <v>328</v>
      </c>
      <c r="BW28" s="7">
        <f t="shared" si="31"/>
        <v>3.0581039755350758E-3</v>
      </c>
      <c r="BX28" s="2">
        <v>988</v>
      </c>
      <c r="BY28" s="32">
        <f t="shared" si="32"/>
        <v>3.7815126050420256E-2</v>
      </c>
      <c r="BZ28" s="2">
        <v>327</v>
      </c>
      <c r="CA28" s="7">
        <f t="shared" si="33"/>
        <v>3.0674846625766694E-3</v>
      </c>
      <c r="CB28" s="2">
        <v>952</v>
      </c>
      <c r="CC28" s="7">
        <f t="shared" si="34"/>
        <v>3.2537960954446943E-2</v>
      </c>
      <c r="CD28" s="2">
        <v>326</v>
      </c>
      <c r="CE28" s="7">
        <f t="shared" si="35"/>
        <v>3.0769230769229772E-3</v>
      </c>
      <c r="CF28" s="2">
        <v>922</v>
      </c>
      <c r="CG28" s="30">
        <f t="shared" si="36"/>
        <v>3.2474804031354942E-2</v>
      </c>
      <c r="CH28" s="2">
        <v>325</v>
      </c>
      <c r="CI28" s="7">
        <f t="shared" si="37"/>
        <v>2.2012578616352307E-2</v>
      </c>
      <c r="CJ28" s="2">
        <v>893</v>
      </c>
      <c r="CK28" s="32">
        <f t="shared" si="38"/>
        <v>4.200700116686118E-2</v>
      </c>
      <c r="CL28" s="2">
        <v>318</v>
      </c>
      <c r="CM28" s="30">
        <f t="shared" si="46"/>
        <v>4.2622950819672045E-2</v>
      </c>
      <c r="CN28" s="23">
        <v>857</v>
      </c>
      <c r="CO28" s="26">
        <f t="shared" si="39"/>
        <v>4.0048543689320315E-2</v>
      </c>
      <c r="CP28" s="23">
        <v>305</v>
      </c>
      <c r="CQ28" s="24">
        <f t="shared" si="47"/>
        <v>6.643356643356646E-2</v>
      </c>
      <c r="CR28" s="25">
        <v>824</v>
      </c>
      <c r="CS28" s="32">
        <f t="shared" si="48"/>
        <v>6.8741893644617358E-2</v>
      </c>
      <c r="CT28" s="25">
        <v>286</v>
      </c>
      <c r="CU28" s="32">
        <f t="shared" si="49"/>
        <v>1.7793594306049876E-2</v>
      </c>
      <c r="CV28" s="6">
        <v>771</v>
      </c>
      <c r="CW28" s="7">
        <f t="shared" si="49"/>
        <v>5.184174624829474E-2</v>
      </c>
      <c r="CX28" s="6">
        <v>281</v>
      </c>
      <c r="CY28" s="7">
        <f t="shared" si="51"/>
        <v>1.4440433212996373E-2</v>
      </c>
      <c r="CZ28" s="6">
        <v>733</v>
      </c>
      <c r="DA28" s="30">
        <f t="shared" si="40"/>
        <v>0.13117283950617287</v>
      </c>
      <c r="DB28" s="6">
        <v>277</v>
      </c>
      <c r="DC28" s="30">
        <f t="shared" si="41"/>
        <v>0.1306122448979592</v>
      </c>
      <c r="DD28" s="6">
        <v>648</v>
      </c>
      <c r="DE28" s="32">
        <f t="shared" si="50"/>
        <v>0.21348314606741581</v>
      </c>
      <c r="DF28" s="6">
        <v>245</v>
      </c>
      <c r="DG28" s="32">
        <f t="shared" si="52"/>
        <v>0.2827225130890052</v>
      </c>
      <c r="DH28" s="6">
        <v>534</v>
      </c>
      <c r="DI28" s="16">
        <v>191</v>
      </c>
    </row>
    <row r="29" spans="2:113" s="2" customFormat="1" x14ac:dyDescent="0.2">
      <c r="B29" s="150" t="s">
        <v>18</v>
      </c>
      <c r="C29" s="2">
        <v>5403</v>
      </c>
      <c r="D29" s="32">
        <f t="shared" si="0"/>
        <v>1.1418944215649596E-2</v>
      </c>
      <c r="E29" s="2">
        <f>365+116</f>
        <v>481</v>
      </c>
      <c r="F29" s="32">
        <f t="shared" si="1"/>
        <v>6.2761506276149959E-3</v>
      </c>
      <c r="G29" s="2">
        <v>5342</v>
      </c>
      <c r="H29" s="30">
        <f t="shared" si="2"/>
        <v>9.2575099187606202E-3</v>
      </c>
      <c r="I29" s="2">
        <f>362+116</f>
        <v>478</v>
      </c>
      <c r="J29" s="7">
        <f t="shared" si="3"/>
        <v>2.0964360587001352E-3</v>
      </c>
      <c r="K29" s="2">
        <v>5293</v>
      </c>
      <c r="L29" s="32">
        <f t="shared" si="4"/>
        <v>1.9256691700365813E-2</v>
      </c>
      <c r="M29" s="2">
        <f>361+116</f>
        <v>477</v>
      </c>
      <c r="N29" s="30">
        <f t="shared" si="5"/>
        <v>4.2105263157894424E-3</v>
      </c>
      <c r="O29" s="2">
        <v>5193</v>
      </c>
      <c r="P29" s="30">
        <f t="shared" si="6"/>
        <v>1.4654161781946007E-2</v>
      </c>
      <c r="Q29" s="2">
        <f>359+116</f>
        <v>475</v>
      </c>
      <c r="R29" s="24">
        <f t="shared" si="7"/>
        <v>1.7130620985010614E-2</v>
      </c>
      <c r="S29" s="2">
        <v>5118</v>
      </c>
      <c r="T29" s="32">
        <f t="shared" si="8"/>
        <v>2.2168963451168366E-2</v>
      </c>
      <c r="U29" s="2">
        <f>351+116</f>
        <v>467</v>
      </c>
      <c r="V29" s="32">
        <f t="shared" si="9"/>
        <v>1.3015184381778733E-2</v>
      </c>
      <c r="W29" s="2">
        <v>5007</v>
      </c>
      <c r="X29" s="7">
        <f t="shared" si="10"/>
        <v>1.1106623586429665E-2</v>
      </c>
      <c r="Y29" s="2">
        <f>348+113</f>
        <v>461</v>
      </c>
      <c r="Z29" s="24">
        <f t="shared" si="11"/>
        <v>3.1319910514541416E-2</v>
      </c>
      <c r="AA29" s="2">
        <v>4952</v>
      </c>
      <c r="AB29" s="30">
        <f t="shared" si="12"/>
        <v>1.8301460004112702E-2</v>
      </c>
      <c r="AC29" s="2">
        <f>348+99</f>
        <v>447</v>
      </c>
      <c r="AD29" s="32">
        <f t="shared" si="13"/>
        <v>6.7567567567567988E-3</v>
      </c>
      <c r="AE29" s="2">
        <v>4863</v>
      </c>
      <c r="AF29" s="32">
        <f t="shared" si="14"/>
        <v>2.1209575808483816E-2</v>
      </c>
      <c r="AG29" s="2">
        <v>444</v>
      </c>
      <c r="AH29" s="30">
        <f t="shared" si="42"/>
        <v>4.5248868778280382E-3</v>
      </c>
      <c r="AI29" s="2">
        <v>4762</v>
      </c>
      <c r="AJ29" s="30">
        <f t="shared" si="15"/>
        <v>1.0182435299109116E-2</v>
      </c>
      <c r="AK29" s="2">
        <v>442</v>
      </c>
      <c r="AL29" s="32">
        <f t="shared" si="43"/>
        <v>2.0785219399538146E-2</v>
      </c>
      <c r="AM29" s="2">
        <v>4714</v>
      </c>
      <c r="AN29" s="32">
        <f t="shared" si="16"/>
        <v>2.9257641921397459E-2</v>
      </c>
      <c r="AO29" s="2">
        <v>433</v>
      </c>
      <c r="AP29" s="30">
        <f t="shared" si="44"/>
        <v>1.4051522248243575E-2</v>
      </c>
      <c r="AQ29" s="2">
        <v>4580</v>
      </c>
      <c r="AR29" s="30">
        <f t="shared" si="17"/>
        <v>1.7551655187736159E-2</v>
      </c>
      <c r="AS29" s="9">
        <v>427</v>
      </c>
      <c r="AT29" s="24">
        <f t="shared" si="45"/>
        <v>0.31790123456790131</v>
      </c>
      <c r="AU29" s="82"/>
      <c r="AV29" s="9">
        <v>4501</v>
      </c>
      <c r="AW29" s="32">
        <f t="shared" si="18"/>
        <v>3.5903337169159943E-2</v>
      </c>
      <c r="AX29" s="9">
        <v>324</v>
      </c>
      <c r="AY29" s="32">
        <f t="shared" si="19"/>
        <v>9.4594594594594517E-2</v>
      </c>
      <c r="AZ29" s="9">
        <v>4345</v>
      </c>
      <c r="BA29" s="7">
        <f t="shared" si="20"/>
        <v>2.1391631405735856E-2</v>
      </c>
      <c r="BB29" s="9">
        <v>296</v>
      </c>
      <c r="BC29" s="30">
        <f t="shared" si="21"/>
        <v>2.7777777777777679E-2</v>
      </c>
      <c r="BD29" s="9">
        <v>4254</v>
      </c>
      <c r="BE29" s="7">
        <f t="shared" si="22"/>
        <v>6.1907139291063507E-2</v>
      </c>
      <c r="BF29" s="9">
        <v>288</v>
      </c>
      <c r="BG29" s="32">
        <f t="shared" si="23"/>
        <v>0.10769230769230775</v>
      </c>
      <c r="BH29" s="2">
        <v>4006</v>
      </c>
      <c r="BI29" s="30">
        <f t="shared" si="24"/>
        <v>7.8331090174966311E-2</v>
      </c>
      <c r="BJ29" s="2">
        <v>260</v>
      </c>
      <c r="BK29" s="30">
        <f t="shared" si="25"/>
        <v>4.4176706827309342E-2</v>
      </c>
      <c r="BL29" s="2">
        <v>3715</v>
      </c>
      <c r="BM29" s="32">
        <f t="shared" si="26"/>
        <v>0.17488931056293477</v>
      </c>
      <c r="BN29" s="2">
        <v>249</v>
      </c>
      <c r="BO29" s="32">
        <f t="shared" si="27"/>
        <v>0.10666666666666669</v>
      </c>
      <c r="BP29" s="2">
        <v>3162</v>
      </c>
      <c r="BQ29" s="30">
        <f t="shared" si="28"/>
        <v>0.10020876826722347</v>
      </c>
      <c r="BR29" s="2">
        <v>225</v>
      </c>
      <c r="BS29" s="30">
        <f t="shared" si="29"/>
        <v>9.2233009708737823E-2</v>
      </c>
      <c r="BT29" s="2">
        <v>2874</v>
      </c>
      <c r="BU29" s="32">
        <f t="shared" si="30"/>
        <v>0.12529365700861383</v>
      </c>
      <c r="BV29" s="2">
        <v>206</v>
      </c>
      <c r="BW29" s="61">
        <f t="shared" si="31"/>
        <v>0.21893491124260356</v>
      </c>
      <c r="BX29" s="2">
        <v>2554</v>
      </c>
      <c r="BY29" s="30">
        <f t="shared" si="32"/>
        <v>0.11333914559721014</v>
      </c>
      <c r="BZ29" s="2">
        <v>169</v>
      </c>
      <c r="CA29" s="26">
        <f t="shared" si="33"/>
        <v>0.12666666666666671</v>
      </c>
      <c r="CB29" s="2">
        <v>2294</v>
      </c>
      <c r="CC29" s="32">
        <f t="shared" si="34"/>
        <v>0.18491735537190079</v>
      </c>
      <c r="CD29" s="2">
        <v>150</v>
      </c>
      <c r="CE29" s="61">
        <f t="shared" si="35"/>
        <v>0.28205128205128216</v>
      </c>
      <c r="CF29" s="2">
        <v>1936</v>
      </c>
      <c r="CG29" s="30">
        <f t="shared" si="36"/>
        <v>0.16346153846153855</v>
      </c>
      <c r="CH29" s="2">
        <v>117</v>
      </c>
      <c r="CI29" s="7">
        <f t="shared" si="37"/>
        <v>8.3333333333333259E-2</v>
      </c>
      <c r="CJ29" s="2">
        <v>1664</v>
      </c>
      <c r="CK29" s="24">
        <f t="shared" si="38"/>
        <v>0.20057720057720063</v>
      </c>
      <c r="CL29" s="2">
        <v>108</v>
      </c>
      <c r="CM29" s="30">
        <f t="shared" si="46"/>
        <v>0.13684210526315788</v>
      </c>
      <c r="CN29" s="23">
        <v>1386</v>
      </c>
      <c r="CO29" s="32">
        <f t="shared" si="39"/>
        <v>0.17557251908396942</v>
      </c>
      <c r="CP29" s="23">
        <v>95</v>
      </c>
      <c r="CQ29" s="32">
        <f t="shared" si="47"/>
        <v>0.17283950617283961</v>
      </c>
      <c r="CR29" s="25">
        <v>1179</v>
      </c>
      <c r="CS29" s="7">
        <f t="shared" si="48"/>
        <v>0.13039309683604983</v>
      </c>
      <c r="CT29" s="25">
        <v>81</v>
      </c>
      <c r="CU29" s="7">
        <f t="shared" si="49"/>
        <v>9.4594594594594517E-2</v>
      </c>
      <c r="CV29" s="9">
        <v>1043</v>
      </c>
      <c r="CW29" s="7">
        <f t="shared" si="49"/>
        <v>0.30374999999999996</v>
      </c>
      <c r="CX29" s="9">
        <v>74</v>
      </c>
      <c r="CY29" s="7">
        <f t="shared" si="51"/>
        <v>0.17460317460317465</v>
      </c>
      <c r="CZ29" s="9">
        <v>800</v>
      </c>
      <c r="DA29" s="30">
        <f t="shared" si="40"/>
        <v>0.38888888888888884</v>
      </c>
      <c r="DB29" s="9">
        <v>63</v>
      </c>
      <c r="DC29" s="30">
        <f t="shared" si="41"/>
        <v>0.21153846153846145</v>
      </c>
      <c r="DD29" s="9">
        <v>576</v>
      </c>
      <c r="DE29" s="32">
        <f t="shared" si="50"/>
        <v>0.48071979434447298</v>
      </c>
      <c r="DF29" s="9">
        <v>52</v>
      </c>
      <c r="DG29" s="32">
        <f t="shared" si="52"/>
        <v>0.33333333333333326</v>
      </c>
      <c r="DH29" s="9">
        <v>389</v>
      </c>
      <c r="DI29" s="31">
        <v>39</v>
      </c>
    </row>
    <row r="30" spans="2:113" x14ac:dyDescent="0.2">
      <c r="B30" s="72" t="s">
        <v>19</v>
      </c>
      <c r="C30" s="2">
        <v>2832</v>
      </c>
      <c r="D30" s="7">
        <f t="shared" si="0"/>
        <v>9.6256684491977662E-3</v>
      </c>
      <c r="E30" s="2">
        <v>96</v>
      </c>
      <c r="F30" s="30">
        <f t="shared" si="1"/>
        <v>1.0526315789473717E-2</v>
      </c>
      <c r="G30" s="2">
        <v>2805</v>
      </c>
      <c r="H30" s="7">
        <f t="shared" si="2"/>
        <v>1.5200868621064068E-2</v>
      </c>
      <c r="I30" s="2">
        <v>95</v>
      </c>
      <c r="J30" s="32">
        <f t="shared" si="3"/>
        <v>1.0638297872340496E-2</v>
      </c>
      <c r="K30" s="2">
        <v>2763</v>
      </c>
      <c r="L30" s="7">
        <f t="shared" si="4"/>
        <v>1.6182420007355702E-2</v>
      </c>
      <c r="M30" s="2">
        <v>94</v>
      </c>
      <c r="N30" s="30">
        <f t="shared" si="5"/>
        <v>0</v>
      </c>
      <c r="O30" s="2">
        <v>2719</v>
      </c>
      <c r="P30" s="30">
        <f t="shared" si="6"/>
        <v>1.7589820359281472E-2</v>
      </c>
      <c r="Q30" s="2">
        <v>94</v>
      </c>
      <c r="R30" s="32">
        <f t="shared" si="7"/>
        <v>1.0752688172043001E-2</v>
      </c>
      <c r="S30" s="2">
        <v>2672</v>
      </c>
      <c r="T30" s="32">
        <f t="shared" si="8"/>
        <v>1.7904761904761868E-2</v>
      </c>
      <c r="U30" s="2">
        <v>93</v>
      </c>
      <c r="V30" s="7">
        <f t="shared" si="9"/>
        <v>0</v>
      </c>
      <c r="W30" s="2">
        <v>2625</v>
      </c>
      <c r="X30" s="26">
        <f t="shared" si="10"/>
        <v>1.4688828759180428E-2</v>
      </c>
      <c r="Y30" s="2">
        <v>93</v>
      </c>
      <c r="Z30" s="32">
        <f t="shared" si="11"/>
        <v>1.0869565217391353E-2</v>
      </c>
      <c r="AA30" s="2">
        <v>2587</v>
      </c>
      <c r="AB30" s="32">
        <f t="shared" si="12"/>
        <v>1.8905080740448943E-2</v>
      </c>
      <c r="AC30" s="2">
        <f>92</f>
        <v>92</v>
      </c>
      <c r="AD30" s="7">
        <f t="shared" si="13"/>
        <v>0</v>
      </c>
      <c r="AE30" s="2">
        <v>2539</v>
      </c>
      <c r="AF30" s="30">
        <f t="shared" si="14"/>
        <v>1.2764260071798983E-2</v>
      </c>
      <c r="AG30" s="2">
        <v>92</v>
      </c>
      <c r="AH30" s="7">
        <f t="shared" si="42"/>
        <v>1.098901098901095E-2</v>
      </c>
      <c r="AI30" s="2">
        <v>2507</v>
      </c>
      <c r="AJ30" s="32">
        <f t="shared" si="15"/>
        <v>3.9817503110742392E-2</v>
      </c>
      <c r="AK30" s="2">
        <v>91</v>
      </c>
      <c r="AL30" s="7">
        <f t="shared" si="43"/>
        <v>1.1111111111111072E-2</v>
      </c>
      <c r="AM30" s="2">
        <v>2411</v>
      </c>
      <c r="AN30" s="7">
        <f t="shared" si="16"/>
        <v>2.8583617747440337E-2</v>
      </c>
      <c r="AO30" s="2">
        <v>90</v>
      </c>
      <c r="AP30" s="30">
        <f t="shared" si="44"/>
        <v>1.1235955056179803E-2</v>
      </c>
      <c r="AQ30" s="2">
        <v>2344</v>
      </c>
      <c r="AR30" s="7">
        <f t="shared" si="17"/>
        <v>3.8546743464776156E-2</v>
      </c>
      <c r="AS30" s="9">
        <v>89</v>
      </c>
      <c r="AT30" s="24">
        <f t="shared" si="45"/>
        <v>0.1558441558441559</v>
      </c>
      <c r="AU30" s="82"/>
      <c r="AV30" s="9">
        <v>2257</v>
      </c>
      <c r="AW30" s="32">
        <f t="shared" si="18"/>
        <v>0.1628026790314272</v>
      </c>
      <c r="AX30" s="9">
        <v>77</v>
      </c>
      <c r="AY30" s="32">
        <f t="shared" si="19"/>
        <v>8.4507042253521236E-2</v>
      </c>
      <c r="AZ30" s="9">
        <v>1941</v>
      </c>
      <c r="BA30" s="7">
        <f t="shared" si="20"/>
        <v>8.6786114221724553E-2</v>
      </c>
      <c r="BB30" s="9">
        <v>71</v>
      </c>
      <c r="BC30" s="30">
        <f t="shared" si="21"/>
        <v>4.4117647058823595E-2</v>
      </c>
      <c r="BD30" s="9">
        <v>1786</v>
      </c>
      <c r="BE30" s="30">
        <f t="shared" si="22"/>
        <v>0.12256442489000619</v>
      </c>
      <c r="BF30" s="9">
        <v>68</v>
      </c>
      <c r="BG30" s="32">
        <f t="shared" si="23"/>
        <v>0.19298245614035081</v>
      </c>
      <c r="BH30" s="2">
        <v>1591</v>
      </c>
      <c r="BI30" s="32">
        <f t="shared" si="24"/>
        <v>0.3040983606557377</v>
      </c>
      <c r="BJ30" s="2">
        <v>57</v>
      </c>
      <c r="BK30" s="7">
        <f t="shared" si="25"/>
        <v>0.1399999999999999</v>
      </c>
      <c r="BL30" s="2">
        <v>1220</v>
      </c>
      <c r="BM30" s="30">
        <f t="shared" si="26"/>
        <v>0.11313868613138678</v>
      </c>
      <c r="BN30" s="2">
        <v>50</v>
      </c>
      <c r="BO30" s="30">
        <f t="shared" si="27"/>
        <v>0.28205128205128216</v>
      </c>
      <c r="BP30" s="2">
        <v>1096</v>
      </c>
      <c r="BQ30" s="32">
        <f t="shared" si="28"/>
        <v>0.33333333333333326</v>
      </c>
      <c r="BR30" s="2">
        <v>39</v>
      </c>
      <c r="BS30" s="32">
        <f t="shared" si="29"/>
        <v>0.56000000000000005</v>
      </c>
      <c r="BT30" s="2">
        <v>822</v>
      </c>
      <c r="BU30" s="32">
        <f t="shared" si="30"/>
        <v>0.27639751552795033</v>
      </c>
      <c r="BV30" s="2">
        <v>25</v>
      </c>
      <c r="BW30" s="7">
        <f t="shared" si="31"/>
        <v>0</v>
      </c>
      <c r="BX30" s="2">
        <v>644</v>
      </c>
      <c r="BY30" s="30">
        <f t="shared" si="32"/>
        <v>0.23608445297504788</v>
      </c>
      <c r="BZ30" s="2">
        <v>25</v>
      </c>
      <c r="CA30" s="26">
        <f t="shared" si="33"/>
        <v>0.19047619047619047</v>
      </c>
      <c r="CB30" s="2">
        <v>521</v>
      </c>
      <c r="CC30" s="24">
        <f t="shared" si="34"/>
        <v>0.33589743589743581</v>
      </c>
      <c r="CD30" s="2">
        <v>21</v>
      </c>
      <c r="CE30" s="61">
        <f t="shared" si="35"/>
        <v>0.23529411764705888</v>
      </c>
      <c r="CF30" s="2">
        <v>390</v>
      </c>
      <c r="CG30" s="32">
        <f t="shared" si="36"/>
        <v>0.31756756756756754</v>
      </c>
      <c r="CH30" s="2">
        <v>17</v>
      </c>
      <c r="CI30" s="7">
        <f t="shared" si="37"/>
        <v>0.21428571428571419</v>
      </c>
      <c r="CJ30" s="2">
        <v>296</v>
      </c>
      <c r="CK30" s="7">
        <f t="shared" si="38"/>
        <v>0.22314049586776852</v>
      </c>
      <c r="CL30" s="2">
        <v>14</v>
      </c>
      <c r="CM30" s="30">
        <f t="shared" si="46"/>
        <v>0.39999999999999991</v>
      </c>
      <c r="CN30" s="23">
        <v>242</v>
      </c>
      <c r="CO30" s="26">
        <f t="shared" si="39"/>
        <v>0.46666666666666656</v>
      </c>
      <c r="CP30" s="23">
        <v>10</v>
      </c>
      <c r="CQ30" s="32">
        <f t="shared" si="47"/>
        <v>0.4285714285714286</v>
      </c>
      <c r="CR30" s="62">
        <v>165</v>
      </c>
      <c r="CS30" s="32">
        <f t="shared" si="48"/>
        <v>0.5</v>
      </c>
      <c r="CT30" s="25">
        <v>7</v>
      </c>
      <c r="CU30" s="26">
        <f t="shared" si="49"/>
        <v>0.39999999999999991</v>
      </c>
      <c r="CV30" s="6">
        <v>110</v>
      </c>
      <c r="CW30" s="30">
        <f t="shared" si="49"/>
        <v>0.134020618556701</v>
      </c>
      <c r="CX30" s="6">
        <v>5</v>
      </c>
      <c r="CY30" s="32">
        <f t="shared" si="51"/>
        <v>0.66666666666666674</v>
      </c>
      <c r="CZ30" s="6">
        <v>97</v>
      </c>
      <c r="DA30" s="24">
        <f t="shared" si="40"/>
        <v>0.27631578947368429</v>
      </c>
      <c r="DB30" s="6">
        <v>3</v>
      </c>
      <c r="DC30" s="7">
        <f t="shared" si="41"/>
        <v>0</v>
      </c>
      <c r="DD30" s="6">
        <v>76</v>
      </c>
      <c r="DE30" s="32">
        <f t="shared" si="50"/>
        <v>0.1692307692307693</v>
      </c>
      <c r="DF30" s="6">
        <v>3</v>
      </c>
      <c r="DG30" s="30">
        <f t="shared" si="52"/>
        <v>0</v>
      </c>
      <c r="DH30" s="6">
        <v>65</v>
      </c>
      <c r="DI30" s="16">
        <v>3</v>
      </c>
    </row>
    <row r="31" spans="2:113" x14ac:dyDescent="0.2">
      <c r="B31" s="28" t="s">
        <v>20</v>
      </c>
      <c r="C31" s="2">
        <v>6315</v>
      </c>
      <c r="D31" s="7">
        <f t="shared" si="0"/>
        <v>1.9864341085271242E-2</v>
      </c>
      <c r="E31" s="2">
        <f>282+224</f>
        <v>506</v>
      </c>
      <c r="F31" s="32">
        <f t="shared" si="1"/>
        <v>9.9800399201597223E-3</v>
      </c>
      <c r="G31" s="2">
        <v>6192</v>
      </c>
      <c r="H31" s="32">
        <f t="shared" si="2"/>
        <v>0.20961125219769494</v>
      </c>
      <c r="I31" s="2">
        <f>278+223</f>
        <v>501</v>
      </c>
      <c r="J31" s="7">
        <f t="shared" si="3"/>
        <v>4.0080160320641323E-3</v>
      </c>
      <c r="K31" s="2">
        <v>5119</v>
      </c>
      <c r="L31" s="32">
        <f t="shared" si="4"/>
        <v>2.4414648789273574E-2</v>
      </c>
      <c r="M31" s="2">
        <f>276+223</f>
        <v>499</v>
      </c>
      <c r="N31" s="30">
        <f t="shared" si="5"/>
        <v>1.4227642276422703E-2</v>
      </c>
      <c r="O31" s="2">
        <v>4997</v>
      </c>
      <c r="P31" s="30">
        <f t="shared" si="6"/>
        <v>1.7304560260586355E-2</v>
      </c>
      <c r="Q31" s="2">
        <f>271+221</f>
        <v>492</v>
      </c>
      <c r="R31" s="32">
        <f t="shared" si="7"/>
        <v>1.4432989690721598E-2</v>
      </c>
      <c r="S31" s="2">
        <v>4912</v>
      </c>
      <c r="T31" s="32">
        <f t="shared" si="8"/>
        <v>1.73985086992543E-2</v>
      </c>
      <c r="U31" s="2">
        <f>266+219</f>
        <v>485</v>
      </c>
      <c r="V31" s="7">
        <f t="shared" si="9"/>
        <v>6.2240663900414717E-3</v>
      </c>
      <c r="W31" s="2">
        <v>4828</v>
      </c>
      <c r="X31" s="7">
        <f t="shared" si="10"/>
        <v>1.7277707543194243E-2</v>
      </c>
      <c r="Y31" s="2">
        <f>263+219</f>
        <v>482</v>
      </c>
      <c r="Z31" s="24">
        <f t="shared" si="11"/>
        <v>4.3290043290043378E-2</v>
      </c>
      <c r="AA31" s="2">
        <v>4746</v>
      </c>
      <c r="AB31" s="7">
        <f t="shared" si="12"/>
        <v>1.7363344051446905E-2</v>
      </c>
      <c r="AC31" s="2">
        <f>263+199</f>
        <v>462</v>
      </c>
      <c r="AD31" s="32">
        <f t="shared" si="13"/>
        <v>4.2889390519187387E-2</v>
      </c>
      <c r="AE31" s="2">
        <v>4665</v>
      </c>
      <c r="AF31" s="30">
        <f t="shared" si="14"/>
        <v>2.6628521126760507E-2</v>
      </c>
      <c r="AG31" s="2">
        <v>443</v>
      </c>
      <c r="AH31" s="30">
        <f t="shared" si="42"/>
        <v>4.5351473922903285E-3</v>
      </c>
      <c r="AI31" s="2">
        <v>4544</v>
      </c>
      <c r="AJ31" s="32">
        <f t="shared" si="15"/>
        <v>0.11866075824716882</v>
      </c>
      <c r="AK31" s="2">
        <v>441</v>
      </c>
      <c r="AL31" s="32">
        <f t="shared" si="43"/>
        <v>6.8493150684931781E-3</v>
      </c>
      <c r="AM31" s="2">
        <v>4062</v>
      </c>
      <c r="AN31" s="24">
        <f t="shared" si="16"/>
        <v>0.11135430916552669</v>
      </c>
      <c r="AO31" s="2">
        <v>438</v>
      </c>
      <c r="AP31" s="30">
        <f t="shared" si="44"/>
        <v>2.2883295194509046E-3</v>
      </c>
      <c r="AQ31" s="2">
        <v>3655</v>
      </c>
      <c r="AR31" s="32">
        <f t="shared" si="17"/>
        <v>9.2022706901703E-2</v>
      </c>
      <c r="AS31" s="9">
        <v>437</v>
      </c>
      <c r="AT31" s="24">
        <f t="shared" si="45"/>
        <v>1.0138248847926268</v>
      </c>
      <c r="AU31" s="82"/>
      <c r="AV31" s="9">
        <v>3347</v>
      </c>
      <c r="AW31" s="7">
        <f t="shared" si="18"/>
        <v>4.5937499999999964E-2</v>
      </c>
      <c r="AX31" s="9">
        <v>217</v>
      </c>
      <c r="AY31" s="24">
        <f t="shared" si="19"/>
        <v>0.1542553191489362</v>
      </c>
      <c r="AZ31" s="9">
        <v>3200</v>
      </c>
      <c r="BA31" s="30">
        <f t="shared" si="20"/>
        <v>0.12241318835496307</v>
      </c>
      <c r="BB31" s="9">
        <v>188</v>
      </c>
      <c r="BC31" s="24">
        <f t="shared" si="21"/>
        <v>6.2146892655367214E-2</v>
      </c>
      <c r="BD31" s="9">
        <v>2851</v>
      </c>
      <c r="BE31" s="32">
        <f t="shared" si="22"/>
        <v>0.20193929173693093</v>
      </c>
      <c r="BF31" s="2">
        <v>177</v>
      </c>
      <c r="BG31" s="32">
        <f t="shared" si="23"/>
        <v>2.9069767441860517E-2</v>
      </c>
      <c r="BH31" s="2">
        <v>2372</v>
      </c>
      <c r="BI31" s="30">
        <f t="shared" si="24"/>
        <v>9.9675475197033014E-2</v>
      </c>
      <c r="BJ31" s="2">
        <v>172</v>
      </c>
      <c r="BK31" s="7">
        <f t="shared" si="25"/>
        <v>5.8479532163742132E-3</v>
      </c>
      <c r="BL31" s="2">
        <v>2157</v>
      </c>
      <c r="BM31" s="32">
        <f t="shared" si="26"/>
        <v>0.13287815126050417</v>
      </c>
      <c r="BN31" s="2">
        <v>171</v>
      </c>
      <c r="BO31" s="7">
        <f t="shared" si="27"/>
        <v>1.7857142857142794E-2</v>
      </c>
      <c r="BP31" s="2">
        <v>1904</v>
      </c>
      <c r="BQ31" s="7">
        <f t="shared" si="28"/>
        <v>0.12000000000000011</v>
      </c>
      <c r="BR31" s="2">
        <v>168</v>
      </c>
      <c r="BS31" s="30">
        <f t="shared" si="29"/>
        <v>7.0063694267515908E-2</v>
      </c>
      <c r="BT31" s="2">
        <v>1700</v>
      </c>
      <c r="BU31" s="7">
        <f t="shared" si="30"/>
        <v>0.14942528735632177</v>
      </c>
      <c r="BV31" s="2">
        <v>157</v>
      </c>
      <c r="BW31" s="24">
        <f t="shared" si="31"/>
        <v>0.18939393939393945</v>
      </c>
      <c r="BX31" s="2">
        <v>1479</v>
      </c>
      <c r="BY31" s="7">
        <f t="shared" si="32"/>
        <v>0.18986323411102179</v>
      </c>
      <c r="BZ31" s="2">
        <v>132</v>
      </c>
      <c r="CA31" s="61">
        <f t="shared" si="33"/>
        <v>0.18918918918918926</v>
      </c>
      <c r="CB31" s="2">
        <v>1243</v>
      </c>
      <c r="CC31" s="30">
        <f t="shared" si="34"/>
        <v>0.26192893401015227</v>
      </c>
      <c r="CD31" s="2">
        <v>111</v>
      </c>
      <c r="CE31" s="26">
        <f t="shared" si="35"/>
        <v>9.9009900990099098E-2</v>
      </c>
      <c r="CF31" s="2">
        <v>985</v>
      </c>
      <c r="CG31" s="32">
        <f t="shared" si="36"/>
        <v>0.22512437810945274</v>
      </c>
      <c r="CH31" s="2">
        <v>101</v>
      </c>
      <c r="CI31" s="24">
        <f t="shared" si="37"/>
        <v>0.16091954022988508</v>
      </c>
      <c r="CJ31" s="2">
        <v>804</v>
      </c>
      <c r="CK31" s="7">
        <f t="shared" si="38"/>
        <v>0.16017316017316019</v>
      </c>
      <c r="CL31" s="2">
        <v>87</v>
      </c>
      <c r="CM31" s="32">
        <f t="shared" si="46"/>
        <v>7.4074074074074181E-2</v>
      </c>
      <c r="CN31" s="29">
        <v>693</v>
      </c>
      <c r="CO31" s="26">
        <f t="shared" si="39"/>
        <v>0.16470588235294126</v>
      </c>
      <c r="CP31" s="29">
        <v>81</v>
      </c>
      <c r="CQ31" s="7">
        <f t="shared" si="47"/>
        <v>5.1948051948051965E-2</v>
      </c>
      <c r="CR31" s="25">
        <v>595</v>
      </c>
      <c r="CS31" s="32">
        <f t="shared" si="48"/>
        <v>0.24737945492662483</v>
      </c>
      <c r="CT31" s="25">
        <v>77</v>
      </c>
      <c r="CU31" s="7">
        <f t="shared" si="49"/>
        <v>0.13235294117647056</v>
      </c>
      <c r="CV31" s="6">
        <v>477</v>
      </c>
      <c r="CW31" s="30">
        <f t="shared" si="49"/>
        <v>8.6560364464692396E-2</v>
      </c>
      <c r="CX31" s="6">
        <v>68</v>
      </c>
      <c r="CY31" s="7">
        <f t="shared" si="51"/>
        <v>0.1333333333333333</v>
      </c>
      <c r="CZ31" s="6">
        <v>439</v>
      </c>
      <c r="DA31" s="24">
        <f t="shared" si="40"/>
        <v>0.27246376811594208</v>
      </c>
      <c r="DB31" s="6">
        <v>60</v>
      </c>
      <c r="DC31" s="30">
        <f t="shared" si="41"/>
        <v>0.15384615384615374</v>
      </c>
      <c r="DD31" s="6">
        <v>345</v>
      </c>
      <c r="DE31" s="32">
        <f t="shared" si="50"/>
        <v>0.26373626373626369</v>
      </c>
      <c r="DF31" s="6">
        <v>52</v>
      </c>
      <c r="DG31" s="32">
        <f t="shared" si="52"/>
        <v>0.52941176470588225</v>
      </c>
      <c r="DH31" s="6">
        <v>273</v>
      </c>
      <c r="DI31" s="16">
        <v>34</v>
      </c>
    </row>
    <row r="32" spans="2:113" x14ac:dyDescent="0.2">
      <c r="B32" s="28" t="s">
        <v>21</v>
      </c>
      <c r="C32" s="2">
        <v>1595</v>
      </c>
      <c r="D32" s="32">
        <f t="shared" si="0"/>
        <v>5.04095778197855E-3</v>
      </c>
      <c r="E32" s="2">
        <v>54</v>
      </c>
      <c r="F32" s="7">
        <f t="shared" si="1"/>
        <v>0</v>
      </c>
      <c r="G32" s="2">
        <v>1587</v>
      </c>
      <c r="H32" s="30">
        <f t="shared" si="2"/>
        <v>4.4303797468354666E-3</v>
      </c>
      <c r="I32" s="2">
        <v>54</v>
      </c>
      <c r="J32" s="7">
        <f t="shared" si="3"/>
        <v>0</v>
      </c>
      <c r="K32" s="2">
        <v>1580</v>
      </c>
      <c r="L32" s="32">
        <f t="shared" si="4"/>
        <v>1.2820512820512775E-2</v>
      </c>
      <c r="M32" s="2">
        <v>54</v>
      </c>
      <c r="N32" s="30">
        <f t="shared" si="5"/>
        <v>0</v>
      </c>
      <c r="O32" s="2">
        <v>1560</v>
      </c>
      <c r="P32" s="7">
        <f t="shared" si="6"/>
        <v>3.8610038610038533E-3</v>
      </c>
      <c r="Q32" s="2">
        <v>54</v>
      </c>
      <c r="R32" s="32">
        <f t="shared" si="7"/>
        <v>3.8461538461538547E-2</v>
      </c>
      <c r="S32" s="2">
        <v>1554</v>
      </c>
      <c r="T32" s="7">
        <f t="shared" si="8"/>
        <v>7.1289695398573105E-3</v>
      </c>
      <c r="U32" s="2">
        <v>52</v>
      </c>
      <c r="V32" s="7">
        <f t="shared" si="9"/>
        <v>0</v>
      </c>
      <c r="W32" s="2">
        <v>1543</v>
      </c>
      <c r="X32" s="26">
        <f t="shared" si="10"/>
        <v>2.0502645502645578E-2</v>
      </c>
      <c r="Y32" s="2">
        <v>52</v>
      </c>
      <c r="Z32" s="30">
        <f t="shared" si="11"/>
        <v>1.9607843137254832E-2</v>
      </c>
      <c r="AA32" s="2">
        <v>1512</v>
      </c>
      <c r="AB32" s="32">
        <f t="shared" si="12"/>
        <v>2.6476578411405383E-2</v>
      </c>
      <c r="AC32" s="2">
        <v>51</v>
      </c>
      <c r="AD32" s="32">
        <f t="shared" si="13"/>
        <v>8.5106382978723305E-2</v>
      </c>
      <c r="AE32" s="2">
        <v>1473</v>
      </c>
      <c r="AF32" s="7">
        <f t="shared" si="14"/>
        <v>1.937716262975786E-2</v>
      </c>
      <c r="AG32" s="2">
        <v>47</v>
      </c>
      <c r="AH32" s="30">
        <f t="shared" si="42"/>
        <v>0</v>
      </c>
      <c r="AI32" s="2">
        <v>1445</v>
      </c>
      <c r="AJ32" s="30">
        <f t="shared" si="15"/>
        <v>2.4096385542168752E-2</v>
      </c>
      <c r="AK32" s="2">
        <v>47</v>
      </c>
      <c r="AL32" s="32">
        <f t="shared" si="43"/>
        <v>6.8181818181818121E-2</v>
      </c>
      <c r="AM32" s="2">
        <v>1411</v>
      </c>
      <c r="AN32" s="30">
        <f t="shared" si="16"/>
        <v>4.3639053254437954E-2</v>
      </c>
      <c r="AO32" s="2">
        <v>44</v>
      </c>
      <c r="AP32" s="30">
        <f t="shared" si="44"/>
        <v>2.3255813953488413E-2</v>
      </c>
      <c r="AQ32" s="2">
        <v>1352</v>
      </c>
      <c r="AR32" s="32">
        <f t="shared" si="17"/>
        <v>9.740259740259738E-2</v>
      </c>
      <c r="AS32" s="9">
        <v>43</v>
      </c>
      <c r="AT32" s="7">
        <f t="shared" si="45"/>
        <v>2.3809523809523725E-2</v>
      </c>
      <c r="AU32" s="82"/>
      <c r="AV32" s="9">
        <v>1232</v>
      </c>
      <c r="AW32" s="30">
        <f t="shared" si="18"/>
        <v>5.6603773584905648E-2</v>
      </c>
      <c r="AX32" s="9">
        <v>42</v>
      </c>
      <c r="AY32" s="30">
        <f t="shared" si="19"/>
        <v>5.0000000000000044E-2</v>
      </c>
      <c r="AZ32" s="2">
        <v>1166</v>
      </c>
      <c r="BA32" s="32">
        <f t="shared" si="20"/>
        <v>7.564575645756455E-2</v>
      </c>
      <c r="BB32" s="2">
        <v>40</v>
      </c>
      <c r="BC32" s="32">
        <f t="shared" si="21"/>
        <v>5.2631578947368363E-2</v>
      </c>
      <c r="BD32" s="2">
        <v>1084</v>
      </c>
      <c r="BE32" s="7">
        <f t="shared" si="22"/>
        <v>3.5339063992359199E-2</v>
      </c>
      <c r="BF32" s="2">
        <v>38</v>
      </c>
      <c r="BG32" s="30">
        <f t="shared" si="23"/>
        <v>0</v>
      </c>
      <c r="BH32" s="2">
        <v>1047</v>
      </c>
      <c r="BI32" s="7">
        <f t="shared" si="24"/>
        <v>5.7575757575757613E-2</v>
      </c>
      <c r="BJ32" s="2">
        <v>38</v>
      </c>
      <c r="BK32" s="32">
        <f t="shared" si="25"/>
        <v>0.11764705882352944</v>
      </c>
      <c r="BL32" s="2">
        <v>990</v>
      </c>
      <c r="BM32" s="30">
        <f t="shared" si="26"/>
        <v>0.1061452513966481</v>
      </c>
      <c r="BN32" s="2">
        <v>34</v>
      </c>
      <c r="BO32" s="30">
        <f t="shared" si="27"/>
        <v>0</v>
      </c>
      <c r="BP32" s="2">
        <v>895</v>
      </c>
      <c r="BQ32" s="32">
        <f t="shared" si="28"/>
        <v>0.13005050505050497</v>
      </c>
      <c r="BR32" s="2">
        <v>34</v>
      </c>
      <c r="BS32" s="32">
        <f t="shared" si="29"/>
        <v>0.21428571428571419</v>
      </c>
      <c r="BT32" s="2">
        <v>792</v>
      </c>
      <c r="BU32" s="7">
        <f t="shared" si="30"/>
        <v>0.10000000000000009</v>
      </c>
      <c r="BV32" s="2">
        <v>28</v>
      </c>
      <c r="BW32" s="7">
        <f t="shared" si="31"/>
        <v>3.7037037037036979E-2</v>
      </c>
      <c r="BX32" s="2">
        <v>720</v>
      </c>
      <c r="BY32" s="7">
        <f t="shared" si="32"/>
        <v>0.1707317073170731</v>
      </c>
      <c r="BZ32" s="2">
        <v>27</v>
      </c>
      <c r="CA32" s="26">
        <f t="shared" si="33"/>
        <v>0.28571428571428581</v>
      </c>
      <c r="CB32" s="2">
        <v>615</v>
      </c>
      <c r="CC32" s="30">
        <f t="shared" si="34"/>
        <v>0.17590822179732313</v>
      </c>
      <c r="CD32" s="2">
        <v>21</v>
      </c>
      <c r="CE32" s="61">
        <f t="shared" si="35"/>
        <v>0.3125</v>
      </c>
      <c r="CF32" s="2">
        <v>523</v>
      </c>
      <c r="CG32" s="32">
        <f t="shared" si="36"/>
        <v>0.24821002386634849</v>
      </c>
      <c r="CH32" s="2">
        <v>16</v>
      </c>
      <c r="CI32" s="7">
        <f t="shared" si="37"/>
        <v>0.23076923076923084</v>
      </c>
      <c r="CJ32" s="2">
        <v>419</v>
      </c>
      <c r="CK32" s="7">
        <f t="shared" si="38"/>
        <v>0.17039106145251393</v>
      </c>
      <c r="CL32" s="2">
        <v>13</v>
      </c>
      <c r="CM32" s="30">
        <f t="shared" si="46"/>
        <v>0.44444444444444442</v>
      </c>
      <c r="CN32" s="23">
        <v>358</v>
      </c>
      <c r="CO32" s="26">
        <f t="shared" si="39"/>
        <v>0.29241877256317683</v>
      </c>
      <c r="CP32" s="9">
        <v>9</v>
      </c>
      <c r="CQ32" s="32">
        <f t="shared" si="47"/>
        <v>0.8</v>
      </c>
      <c r="CR32" s="25">
        <v>277</v>
      </c>
      <c r="CS32" s="32">
        <f t="shared" si="48"/>
        <v>0.489247311827957</v>
      </c>
      <c r="CT32" s="25">
        <v>5</v>
      </c>
      <c r="CU32" s="7">
        <f t="shared" si="49"/>
        <v>0</v>
      </c>
      <c r="CV32" s="6">
        <v>186</v>
      </c>
      <c r="CW32" s="7">
        <f t="shared" si="49"/>
        <v>0.24832214765100669</v>
      </c>
      <c r="CX32" s="6">
        <v>5</v>
      </c>
      <c r="CY32" s="27">
        <f t="shared" si="51"/>
        <v>0.25</v>
      </c>
      <c r="CZ32" s="6">
        <v>149</v>
      </c>
      <c r="DA32" s="27">
        <f t="shared" si="40"/>
        <v>0.47524752475247523</v>
      </c>
      <c r="DB32" s="6">
        <v>4</v>
      </c>
      <c r="DC32" s="32">
        <f t="shared" si="41"/>
        <v>1</v>
      </c>
      <c r="DD32" s="6">
        <v>101</v>
      </c>
      <c r="DE32" s="32">
        <f t="shared" si="50"/>
        <v>0.48529411764705888</v>
      </c>
      <c r="DF32" s="6">
        <v>2</v>
      </c>
      <c r="DG32" s="27">
        <f t="shared" si="52"/>
        <v>0</v>
      </c>
      <c r="DH32" s="6">
        <v>68</v>
      </c>
      <c r="DI32" s="16">
        <v>2</v>
      </c>
    </row>
    <row r="33" spans="2:121" s="3" customFormat="1" x14ac:dyDescent="0.2">
      <c r="B33" s="21" t="s">
        <v>24</v>
      </c>
      <c r="C33" s="5">
        <f>SUM(C9:C32)</f>
        <v>180295</v>
      </c>
      <c r="D33" s="7">
        <f t="shared" si="0"/>
        <v>3.080494205492057E-2</v>
      </c>
      <c r="E33" s="5">
        <f>SUM(E9:E32)</f>
        <v>13008</v>
      </c>
      <c r="F33" s="138">
        <f t="shared" si="1"/>
        <v>1.3873733437256508E-2</v>
      </c>
      <c r="G33" s="5">
        <f>SUM(G9:G32)</f>
        <v>174907</v>
      </c>
      <c r="H33" s="7">
        <f t="shared" si="2"/>
        <v>3.3765972788633247E-2</v>
      </c>
      <c r="I33" s="5">
        <f>SUM(I9:I32)</f>
        <v>12830</v>
      </c>
      <c r="J33" s="32">
        <f t="shared" si="3"/>
        <v>1.1510564490696984E-2</v>
      </c>
      <c r="K33" s="5">
        <f>SUM(K9:K32)</f>
        <v>169194</v>
      </c>
      <c r="L33" s="30">
        <f t="shared" si="4"/>
        <v>4.6765861354285843E-2</v>
      </c>
      <c r="M33" s="5">
        <f>SUM(M9:M32)</f>
        <v>12684</v>
      </c>
      <c r="N33" s="7">
        <f t="shared" si="5"/>
        <v>1.0435752409782451E-2</v>
      </c>
      <c r="O33" s="5">
        <f>SUM(O9:O32)</f>
        <v>161635</v>
      </c>
      <c r="P33" s="32">
        <f t="shared" si="6"/>
        <v>5.4446176829387571E-2</v>
      </c>
      <c r="Q33" s="5">
        <f>SUM(Q9:Q32)</f>
        <v>12553</v>
      </c>
      <c r="R33" s="7">
        <f t="shared" si="7"/>
        <v>1.3401146363122729E-2</v>
      </c>
      <c r="S33" s="5">
        <f>SUM(S9:S32)</f>
        <v>153289</v>
      </c>
      <c r="T33" s="7">
        <f t="shared" si="8"/>
        <v>4.2548271476471333E-2</v>
      </c>
      <c r="U33" s="5">
        <f>SUM(U9:U32)</f>
        <v>12387</v>
      </c>
      <c r="V33" s="30">
        <f t="shared" si="9"/>
        <v>1.6077434172750316E-2</v>
      </c>
      <c r="W33" s="5">
        <f>SUM(W9:W32)</f>
        <v>147033</v>
      </c>
      <c r="X33" s="7">
        <f t="shared" si="10"/>
        <v>4.2535842420976522E-2</v>
      </c>
      <c r="Y33" s="5">
        <f t="shared" ref="Y33" si="53">SUM(Y9:Y32)</f>
        <v>12191</v>
      </c>
      <c r="Z33" s="24">
        <f t="shared" si="11"/>
        <v>4.6707306602558507E-2</v>
      </c>
      <c r="AA33" s="5">
        <f>SUM(AA9:AA32)</f>
        <v>141034</v>
      </c>
      <c r="AB33" s="7">
        <f t="shared" si="12"/>
        <v>4.665781056350049E-2</v>
      </c>
      <c r="AC33" s="5">
        <f>SUM(AC9:AC32)</f>
        <v>11647</v>
      </c>
      <c r="AD33" s="32">
        <f t="shared" si="13"/>
        <v>3.2627005940242926E-2</v>
      </c>
      <c r="AE33" s="5">
        <f>SUM(AE9:AE32)</f>
        <v>134747</v>
      </c>
      <c r="AF33" s="7">
        <f t="shared" si="14"/>
        <v>6.5876173676425287E-2</v>
      </c>
      <c r="AG33" s="5">
        <f>SUM(AG9:AG32)</f>
        <v>11279</v>
      </c>
      <c r="AH33" s="7">
        <f t="shared" si="42"/>
        <v>1.7042380522993783E-2</v>
      </c>
      <c r="AI33" s="5">
        <f>SUM(AI9:AI32)</f>
        <v>126419</v>
      </c>
      <c r="AJ33" s="30">
        <f t="shared" si="15"/>
        <v>6.5981415585948611E-2</v>
      </c>
      <c r="AK33" s="5">
        <f>SUM(AK9:AK32)</f>
        <v>11090</v>
      </c>
      <c r="AL33" s="7">
        <f t="shared" ref="AL33" si="54">SUM(AK33/AO33)-100%</f>
        <v>1.7151242777217357E-2</v>
      </c>
      <c r="AM33" s="5">
        <f>SUM(AM9:AM32)</f>
        <v>118594</v>
      </c>
      <c r="AN33" s="32">
        <f t="shared" si="16"/>
        <v>8.024848793995476E-2</v>
      </c>
      <c r="AO33" s="5">
        <f>SUM(AO9:AO32)</f>
        <v>10903</v>
      </c>
      <c r="AP33" s="30">
        <f t="shared" si="44"/>
        <v>3.6012922843025486E-2</v>
      </c>
      <c r="AQ33" s="5">
        <f>SUM(AQ9:AQ32)</f>
        <v>109784</v>
      </c>
      <c r="AR33" s="7">
        <f t="shared" si="17"/>
        <v>4.8637909295839332E-2</v>
      </c>
      <c r="AS33" s="5">
        <f>SUM(AS9:AS32)</f>
        <v>10524</v>
      </c>
      <c r="AT33" s="32">
        <f t="shared" si="45"/>
        <v>0.60549199084668182</v>
      </c>
      <c r="AU33" s="85"/>
      <c r="AV33" s="5">
        <f>SUM(AV9:AV32)</f>
        <v>104692</v>
      </c>
      <c r="AW33" s="7">
        <f t="shared" si="18"/>
        <v>5.9496220132978506E-2</v>
      </c>
      <c r="AX33" s="5">
        <f>SUM(AX9:AX32)</f>
        <v>6555</v>
      </c>
      <c r="AY33" s="30">
        <f>SUM(AX33/BB33)-100%</f>
        <v>3.882725832012679E-2</v>
      </c>
      <c r="AZ33" s="5">
        <f>SUM(AZ9:AZ32)</f>
        <v>98813</v>
      </c>
      <c r="BA33" s="7">
        <f t="shared" si="20"/>
        <v>6.7256388654872268E-2</v>
      </c>
      <c r="BB33" s="5">
        <f>SUM(BB9:BB32)</f>
        <v>6310</v>
      </c>
      <c r="BC33" s="32">
        <f>SUM(BB33/BF33)-100%</f>
        <v>3.9538714991762758E-2</v>
      </c>
      <c r="BD33" s="5">
        <f>SUM(BD9:BD32)</f>
        <v>92586</v>
      </c>
      <c r="BE33" s="30">
        <f t="shared" si="22"/>
        <v>8.2839198624609756E-2</v>
      </c>
      <c r="BF33" s="5">
        <f>SUM(BF9:BF32)</f>
        <v>6070</v>
      </c>
      <c r="BG33" s="7">
        <f>SUM(BF33/BJ33)-100%</f>
        <v>2.4991556906450496E-2</v>
      </c>
      <c r="BH33" s="5">
        <f>SUM(BH9:BH32)</f>
        <v>85503</v>
      </c>
      <c r="BI33" s="32">
        <f t="shared" si="24"/>
        <v>0.10229733910891081</v>
      </c>
      <c r="BJ33" s="5">
        <f>SUM(BJ9:BJ32)</f>
        <v>5922</v>
      </c>
      <c r="BK33" s="30">
        <f>SUM(BJ33/BN33)-100%</f>
        <v>2.9913043478260848E-2</v>
      </c>
      <c r="BL33" s="5">
        <f>SUM(BL9:BL32)</f>
        <v>77568</v>
      </c>
      <c r="BM33" s="7">
        <f t="shared" si="26"/>
        <v>8.1267947252502193E-2</v>
      </c>
      <c r="BN33" s="5">
        <f>SUM(BN9:BN32)</f>
        <v>5750</v>
      </c>
      <c r="BO33" s="32">
        <f>SUM(BN33/BR33)-100%</f>
        <v>4.261106074342691E-2</v>
      </c>
      <c r="BP33" s="5">
        <f>SUM(BP9:BP32)</f>
        <v>71738</v>
      </c>
      <c r="BQ33" s="7">
        <f t="shared" si="28"/>
        <v>0.10269456015494116</v>
      </c>
      <c r="BR33" s="5">
        <f>SUM(BR9:BR32)</f>
        <v>5515</v>
      </c>
      <c r="BS33" s="7">
        <f>SUM(BR33/BV33)-100%</f>
        <v>3.8019951063429369E-2</v>
      </c>
      <c r="BT33" s="5">
        <f>SUM(BT9:BT32)</f>
        <v>65057</v>
      </c>
      <c r="BU33" s="7">
        <f t="shared" si="30"/>
        <v>0.10427063176834039</v>
      </c>
      <c r="BV33" s="5">
        <f>SUM(BV9:BV32)</f>
        <v>5313</v>
      </c>
      <c r="BW33" s="7">
        <f>SUM(BV33/BZ33)-100%</f>
        <v>5.2704576976421613E-2</v>
      </c>
      <c r="BX33" s="5">
        <f>SUM(BX9:BX32)</f>
        <v>58914</v>
      </c>
      <c r="BY33" s="26">
        <f t="shared" si="32"/>
        <v>0.11154296064299452</v>
      </c>
      <c r="BZ33" s="5">
        <f>SUM(BZ9:BZ32)</f>
        <v>5047</v>
      </c>
      <c r="CA33" s="30">
        <f>SUM(BZ33/CD33)-100%</f>
        <v>5.5636896046852069E-2</v>
      </c>
      <c r="CB33" s="5">
        <f>SUM(CB9:CB32)</f>
        <v>53002</v>
      </c>
      <c r="CC33" s="61">
        <f t="shared" si="34"/>
        <v>0.14477634506144832</v>
      </c>
      <c r="CD33" s="5">
        <f>SUM(CD9:CD32)</f>
        <v>4781</v>
      </c>
      <c r="CE33" s="32">
        <f>SUM(CD33/CH33)-100%</f>
        <v>7.9476179724542684E-2</v>
      </c>
      <c r="CF33" s="5">
        <f>SUM(CF9:CF32)</f>
        <v>46299</v>
      </c>
      <c r="CG33" s="61">
        <f t="shared" si="36"/>
        <v>0.12302617216872447</v>
      </c>
      <c r="CH33" s="5">
        <f>SUM(CH9:CH32)</f>
        <v>4429</v>
      </c>
      <c r="CI33" s="7">
        <f>SUM(CH33/CL33)-100%</f>
        <v>5.4774946415813375E-2</v>
      </c>
      <c r="CJ33" s="5">
        <f>SUM(CJ9:CJ32)</f>
        <v>41227</v>
      </c>
      <c r="CK33" s="7">
        <f t="shared" si="38"/>
        <v>9.0805662124619602E-2</v>
      </c>
      <c r="CL33" s="5">
        <f>SUM(CL9:CL32)</f>
        <v>4199</v>
      </c>
      <c r="CM33" s="30">
        <f>SUM(CL33/CP33)-100%</f>
        <v>7.7772073921971163E-2</v>
      </c>
      <c r="CN33" s="5">
        <f>SUM(CN9:CN32)</f>
        <v>37795</v>
      </c>
      <c r="CO33" s="30">
        <f t="shared" si="39"/>
        <v>0.11912234987563664</v>
      </c>
      <c r="CP33" s="5">
        <f>SUM(CP9:CP32)</f>
        <v>3896</v>
      </c>
      <c r="CQ33" s="32">
        <f>SUM(CP33/CT33)-100%</f>
        <v>7.9822616407982272E-2</v>
      </c>
      <c r="CR33" s="33">
        <f>SUM(CR9:CR32)</f>
        <v>33772</v>
      </c>
      <c r="CS33" s="32">
        <f t="shared" ref="CS33:CS38" si="55">SUM(CR33/CV33)-100%</f>
        <v>0.12042996483312329</v>
      </c>
      <c r="CT33" s="33">
        <f>SUM(CT9:CT32)</f>
        <v>3608</v>
      </c>
      <c r="CU33" s="7">
        <f t="shared" si="49"/>
        <v>7.4449076831447192E-2</v>
      </c>
      <c r="CV33" s="5">
        <f>SUM(CV9:CV32)</f>
        <v>30142</v>
      </c>
      <c r="CW33" s="7">
        <f t="shared" si="49"/>
        <v>8.4244604316546789E-2</v>
      </c>
      <c r="CX33" s="5">
        <f>SUM(CX9:CX32)</f>
        <v>3358</v>
      </c>
      <c r="CY33" s="7">
        <f t="shared" si="51"/>
        <v>8.0437580437580536E-2</v>
      </c>
      <c r="CZ33" s="5">
        <f>SUM(CZ9:CZ32)</f>
        <v>27800</v>
      </c>
      <c r="DA33" s="7">
        <f t="shared" si="40"/>
        <v>0.14662817075685708</v>
      </c>
      <c r="DB33" s="5">
        <f>SUM(DB9:DB32)</f>
        <v>3108</v>
      </c>
      <c r="DC33" s="7">
        <f t="shared" si="41"/>
        <v>0.13596491228070184</v>
      </c>
      <c r="DD33" s="5">
        <f>SUM(DD9:DD32)</f>
        <v>24245</v>
      </c>
      <c r="DE33" s="32">
        <f t="shared" si="50"/>
        <v>0.17568616041121143</v>
      </c>
      <c r="DF33" s="5">
        <f>SUM(DF9:DF32)</f>
        <v>2736</v>
      </c>
      <c r="DG33" s="32">
        <f>SUM(DF33/DI33)-100%</f>
        <v>0.28631875881523272</v>
      </c>
      <c r="DH33" s="5">
        <f>SUM(DH9:DH32)</f>
        <v>20622</v>
      </c>
      <c r="DI33" s="22">
        <f>SUM(DI9:DI32)</f>
        <v>2127</v>
      </c>
    </row>
    <row r="34" spans="2:121" s="2" customFormat="1" x14ac:dyDescent="0.2">
      <c r="B34" s="34" t="s">
        <v>26</v>
      </c>
      <c r="C34" s="2">
        <v>596203</v>
      </c>
      <c r="D34" s="35">
        <f t="shared" si="0"/>
        <v>4.1224384297535055E-2</v>
      </c>
      <c r="G34" s="2">
        <v>572598</v>
      </c>
      <c r="H34" s="35">
        <f t="shared" si="2"/>
        <v>4.3382714699611968E-2</v>
      </c>
      <c r="K34" s="2">
        <v>548790</v>
      </c>
      <c r="L34" s="35">
        <f t="shared" si="4"/>
        <v>5.1541413820127113E-2</v>
      </c>
      <c r="O34" s="2">
        <v>521891</v>
      </c>
      <c r="P34" s="35">
        <f t="shared" si="6"/>
        <v>5.4042045268644978E-2</v>
      </c>
      <c r="S34" s="2">
        <v>495133</v>
      </c>
      <c r="T34" s="48">
        <f t="shared" si="8"/>
        <v>6.1346497639942266E-2</v>
      </c>
      <c r="W34" s="2">
        <v>466514</v>
      </c>
      <c r="X34" s="35">
        <f t="shared" si="10"/>
        <v>2.796464700995771E-2</v>
      </c>
      <c r="AA34" s="2">
        <v>453823</v>
      </c>
      <c r="AB34" s="48">
        <f t="shared" si="12"/>
        <v>8.366584285492551E-2</v>
      </c>
      <c r="AE34" s="2">
        <v>418785</v>
      </c>
      <c r="AF34" s="35">
        <f t="shared" si="14"/>
        <v>8.1832671586925532E-2</v>
      </c>
      <c r="AI34" s="2">
        <v>387107</v>
      </c>
      <c r="AJ34" s="48">
        <f t="shared" si="15"/>
        <v>9.3090303269893315E-2</v>
      </c>
      <c r="AM34" s="2">
        <v>354140</v>
      </c>
      <c r="AN34" s="48">
        <f t="shared" si="16"/>
        <v>7.162526099192057E-2</v>
      </c>
      <c r="AQ34" s="2">
        <v>330470</v>
      </c>
      <c r="AR34" s="35">
        <f t="shared" si="17"/>
        <v>6.0245181755360644E-3</v>
      </c>
      <c r="AT34" s="77"/>
      <c r="AU34" s="82"/>
      <c r="AV34" s="2">
        <v>328491</v>
      </c>
      <c r="AW34" s="35">
        <f t="shared" si="18"/>
        <v>7.0233340066594208E-2</v>
      </c>
      <c r="AZ34" s="2">
        <v>306934</v>
      </c>
      <c r="BA34" s="48">
        <f t="shared" si="20"/>
        <v>7.4006942306077406E-2</v>
      </c>
      <c r="BD34" s="2">
        <v>285784</v>
      </c>
      <c r="BE34" s="35">
        <f t="shared" si="22"/>
        <v>6.9767093649165668E-2</v>
      </c>
      <c r="BH34" s="2">
        <v>267146</v>
      </c>
      <c r="BI34" s="35">
        <f t="shared" si="24"/>
        <v>8.2746321890325492E-2</v>
      </c>
      <c r="BL34" s="2">
        <v>246730</v>
      </c>
      <c r="BM34" s="35">
        <f t="shared" si="26"/>
        <v>9.5151646966394887E-2</v>
      </c>
      <c r="BP34" s="2">
        <v>225293</v>
      </c>
      <c r="BQ34" s="35">
        <f t="shared" si="28"/>
        <v>0.10350114125057552</v>
      </c>
      <c r="BT34" s="2">
        <v>204162</v>
      </c>
      <c r="BU34" s="48">
        <f t="shared" si="30"/>
        <v>0.11855492184546601</v>
      </c>
      <c r="BX34" s="2">
        <v>182523</v>
      </c>
      <c r="BY34" s="35">
        <f t="shared" si="32"/>
        <v>0.11401838356465377</v>
      </c>
      <c r="CB34" s="2">
        <v>163842</v>
      </c>
      <c r="CC34" s="48">
        <f t="shared" si="34"/>
        <v>0.12957090066736532</v>
      </c>
      <c r="CD34" s="23"/>
      <c r="CE34" s="23"/>
      <c r="CF34" s="23">
        <v>145048</v>
      </c>
      <c r="CG34" s="48">
        <f t="shared" si="36"/>
        <v>4.4412442396313256E-2</v>
      </c>
      <c r="CH34" s="35"/>
      <c r="CI34" s="23"/>
      <c r="CJ34" s="23">
        <v>138880</v>
      </c>
      <c r="CK34" s="35">
        <f t="shared" si="38"/>
        <v>3.5328497625632727E-2</v>
      </c>
      <c r="CM34" s="23"/>
      <c r="CN34" s="23">
        <v>134141</v>
      </c>
      <c r="CO34" s="35">
        <f t="shared" si="39"/>
        <v>5.8871356061981572E-2</v>
      </c>
      <c r="CP34" s="9"/>
      <c r="CQ34" s="9"/>
      <c r="CR34" s="36">
        <v>126683</v>
      </c>
      <c r="CS34" s="35">
        <f t="shared" si="55"/>
        <v>7.8869377118427453E-2</v>
      </c>
      <c r="CT34" s="25"/>
      <c r="CU34" s="23"/>
      <c r="CV34" s="23">
        <v>117422</v>
      </c>
      <c r="CW34" s="35">
        <f>SUM(CV34/CZ34)-100%</f>
        <v>0.10692974104205355</v>
      </c>
      <c r="CX34" s="23"/>
      <c r="CY34" s="37"/>
      <c r="CZ34" s="23">
        <f>106079</f>
        <v>106079</v>
      </c>
      <c r="DA34" s="35">
        <f>SUM(CZ34/DD34)-100%</f>
        <v>0.11606889223226413</v>
      </c>
      <c r="DB34" s="9"/>
      <c r="DC34" s="38"/>
      <c r="DD34" s="9">
        <v>95047</v>
      </c>
      <c r="DE34" s="38">
        <f>SUM(DD34/DH34)-100%</f>
        <v>0.12765906960741269</v>
      </c>
      <c r="DF34" s="9"/>
      <c r="DG34" s="9"/>
      <c r="DH34" s="9">
        <v>84287</v>
      </c>
      <c r="DI34" s="31"/>
    </row>
    <row r="35" spans="2:121" s="2" customFormat="1" x14ac:dyDescent="0.2">
      <c r="B35" s="39" t="s">
        <v>29</v>
      </c>
      <c r="C35" s="68">
        <f>180295+366324</f>
        <v>546619</v>
      </c>
      <c r="D35" s="40">
        <f t="shared" si="0"/>
        <v>4.4315973887276705E-2</v>
      </c>
      <c r="E35" s="68"/>
      <c r="F35" s="68"/>
      <c r="G35" s="68">
        <f>174907+348516</f>
        <v>523423</v>
      </c>
      <c r="H35" s="40">
        <f t="shared" si="2"/>
        <v>5.2989138634795374E-2</v>
      </c>
      <c r="I35" s="68"/>
      <c r="J35" s="68"/>
      <c r="K35" s="68">
        <f>169194+327889</f>
        <v>497083</v>
      </c>
      <c r="L35" s="40">
        <f t="shared" si="4"/>
        <v>6.8304172997693868E-2</v>
      </c>
      <c r="M35" s="68"/>
      <c r="N35" s="68"/>
      <c r="O35" s="68">
        <f>161635+303666</f>
        <v>465301</v>
      </c>
      <c r="P35" s="43">
        <f t="shared" si="6"/>
        <v>9.5147984701382748E-2</v>
      </c>
      <c r="Q35" s="68"/>
      <c r="R35" s="68"/>
      <c r="S35" s="68">
        <f>153289+271586</f>
        <v>424875</v>
      </c>
      <c r="T35" s="40">
        <f t="shared" si="8"/>
        <v>6.3194877146095951E-2</v>
      </c>
      <c r="U35" s="68"/>
      <c r="V35" s="68"/>
      <c r="W35" s="68">
        <f>147033+252588</f>
        <v>399621</v>
      </c>
      <c r="X35" s="40">
        <f t="shared" si="10"/>
        <v>6.4875091599493784E-2</v>
      </c>
      <c r="Y35" s="68"/>
      <c r="Z35" s="68"/>
      <c r="AA35" s="68">
        <f>141034+234241</f>
        <v>375275</v>
      </c>
      <c r="AB35" s="40">
        <f t="shared" si="12"/>
        <v>7.0690845596836471E-2</v>
      </c>
      <c r="AC35" s="68"/>
      <c r="AD35" s="68"/>
      <c r="AE35" s="68">
        <f>134747+215751</f>
        <v>350498</v>
      </c>
      <c r="AF35" s="40">
        <f t="shared" si="14"/>
        <v>8.285678094655502E-2</v>
      </c>
      <c r="AG35" s="68"/>
      <c r="AH35" s="68"/>
      <c r="AI35" s="68">
        <f>126419+197260</f>
        <v>323679</v>
      </c>
      <c r="AJ35" s="43">
        <f t="shared" si="15"/>
        <v>9.9722078769264311E-2</v>
      </c>
      <c r="AK35" s="68"/>
      <c r="AL35" s="68"/>
      <c r="AM35" s="68">
        <f>175734+118594</f>
        <v>294328</v>
      </c>
      <c r="AN35" s="43">
        <f t="shared" si="16"/>
        <v>7.8199581655866268E-2</v>
      </c>
      <c r="AO35" s="68"/>
      <c r="AP35" s="68"/>
      <c r="AQ35" s="68">
        <f>163197+109784</f>
        <v>272981</v>
      </c>
      <c r="AR35" s="40">
        <f t="shared" si="17"/>
        <v>-2.1005028009094873E-2</v>
      </c>
      <c r="AS35" s="68"/>
      <c r="AT35" s="68"/>
      <c r="AU35" s="82"/>
      <c r="AV35" s="68">
        <f>113648+165190</f>
        <v>278838</v>
      </c>
      <c r="AW35" s="40">
        <f t="shared" si="18"/>
        <v>6.14878600306068E-2</v>
      </c>
      <c r="AX35" s="68"/>
      <c r="AY35" s="68"/>
      <c r="AZ35" s="68">
        <f>154917+107769</f>
        <v>262686</v>
      </c>
      <c r="BA35" s="40">
        <f t="shared" si="20"/>
        <v>7.475840172821524E-2</v>
      </c>
      <c r="BB35" s="68"/>
      <c r="BC35" s="68"/>
      <c r="BD35" s="68">
        <f>142872+101542</f>
        <v>244414</v>
      </c>
      <c r="BE35" s="40">
        <f t="shared" si="22"/>
        <v>8.4833178725349567E-2</v>
      </c>
      <c r="BF35" s="68"/>
      <c r="BG35" s="68"/>
      <c r="BH35" s="68">
        <f>130842+94459</f>
        <v>225301</v>
      </c>
      <c r="BI35" s="43">
        <f t="shared" si="24"/>
        <v>9.6381907102362607E-2</v>
      </c>
      <c r="BJ35" s="68"/>
      <c r="BK35" s="68"/>
      <c r="BL35" s="68">
        <f>118971+86524</f>
        <v>205495</v>
      </c>
      <c r="BM35" s="40">
        <f t="shared" si="26"/>
        <v>8.0546017657235014E-2</v>
      </c>
      <c r="BN35" s="68"/>
      <c r="BO35" s="68"/>
      <c r="BP35" s="68">
        <f>109483+80694</f>
        <v>190177</v>
      </c>
      <c r="BQ35" s="40">
        <f t="shared" si="28"/>
        <v>8.8454802486235273E-2</v>
      </c>
      <c r="BR35" s="68"/>
      <c r="BS35" s="68"/>
      <c r="BT35" s="68">
        <f>100709+74013</f>
        <v>174722</v>
      </c>
      <c r="BU35" s="43">
        <f t="shared" si="30"/>
        <v>9.3085089744311622E-2</v>
      </c>
      <c r="BV35" s="68"/>
      <c r="BW35" s="68"/>
      <c r="BX35" s="68">
        <f>91973+67870</f>
        <v>159843</v>
      </c>
      <c r="BY35" s="40">
        <f t="shared" si="32"/>
        <v>9.2525255286864505E-2</v>
      </c>
      <c r="BZ35" s="46"/>
      <c r="CA35" s="46"/>
      <c r="CB35" s="68">
        <f>84348+61958</f>
        <v>146306</v>
      </c>
      <c r="CC35" s="43">
        <f t="shared" si="34"/>
        <v>0.1075816647110035</v>
      </c>
      <c r="CD35" s="46"/>
      <c r="CE35" s="46"/>
      <c r="CF35" s="69">
        <f>76840+55255</f>
        <v>132095</v>
      </c>
      <c r="CG35" s="43">
        <f t="shared" si="36"/>
        <v>0.10435320575522722</v>
      </c>
      <c r="CH35" s="46"/>
      <c r="CI35" s="46"/>
      <c r="CJ35" s="68">
        <f>69430+50183</f>
        <v>119613</v>
      </c>
      <c r="CK35" s="40">
        <f t="shared" si="38"/>
        <v>8.3313710217907122E-2</v>
      </c>
      <c r="CL35" s="41"/>
      <c r="CM35" s="41"/>
      <c r="CN35" s="41">
        <f>63663+46751</f>
        <v>110414</v>
      </c>
      <c r="CO35" s="40">
        <f t="shared" si="39"/>
        <v>0.10751792968554086</v>
      </c>
      <c r="CP35" s="41"/>
      <c r="CQ35" s="41"/>
      <c r="CR35" s="42">
        <f>56967+42728</f>
        <v>99695</v>
      </c>
      <c r="CS35" s="43">
        <f t="shared" si="55"/>
        <v>0.1131643590888789</v>
      </c>
      <c r="CT35" s="44"/>
      <c r="CU35" s="45"/>
      <c r="CV35" s="44">
        <f>50462+39098</f>
        <v>89560</v>
      </c>
      <c r="CW35" s="40">
        <f>SUM(CV35/CZ35)-100%</f>
        <v>8.5588916229287548E-2</v>
      </c>
      <c r="CX35" s="44"/>
      <c r="CY35" s="45"/>
      <c r="CZ35" s="44">
        <f>45743+36756</f>
        <v>82499</v>
      </c>
      <c r="DA35" s="40">
        <f t="shared" ref="DA35:DA37" si="56">SUM(CZ35/DD35)-100%</f>
        <v>0.14862719982178652</v>
      </c>
      <c r="DB35" s="41"/>
      <c r="DC35" s="46"/>
      <c r="DD35" s="41">
        <f>38643+33181</f>
        <v>71824</v>
      </c>
      <c r="DE35" s="46">
        <f t="shared" ref="DE35:DE37" si="57">SUM(DD35/DH35)-100%</f>
        <v>0.12673935210604759</v>
      </c>
      <c r="DF35" s="41"/>
      <c r="DG35" s="41"/>
      <c r="DH35" s="41">
        <f>34186+29559</f>
        <v>63745</v>
      </c>
      <c r="DI35" s="47"/>
    </row>
    <row r="36" spans="2:121" s="2" customFormat="1" x14ac:dyDescent="0.2">
      <c r="B36" s="34" t="s">
        <v>28</v>
      </c>
      <c r="C36" s="29">
        <f>C34-C35</f>
        <v>49584</v>
      </c>
      <c r="D36" s="35">
        <f t="shared" si="0"/>
        <v>8.3172343670563365E-3</v>
      </c>
      <c r="E36" s="29"/>
      <c r="F36" s="29"/>
      <c r="G36" s="29">
        <f>G34-G35</f>
        <v>49175</v>
      </c>
      <c r="H36" s="35">
        <f t="shared" si="2"/>
        <v>-4.8968224805152061E-2</v>
      </c>
      <c r="I36" s="29"/>
      <c r="J36" s="29"/>
      <c r="K36" s="29">
        <f>K34-K35</f>
        <v>51707</v>
      </c>
      <c r="L36" s="35">
        <f t="shared" si="4"/>
        <v>-8.6287329916946431E-2</v>
      </c>
      <c r="M36" s="29"/>
      <c r="N36" s="29"/>
      <c r="O36" s="29">
        <f>O34-O35</f>
        <v>56590</v>
      </c>
      <c r="P36" s="48">
        <f t="shared" si="6"/>
        <v>-0.19454012354464967</v>
      </c>
      <c r="Q36" s="29"/>
      <c r="R36" s="29"/>
      <c r="S36" s="29">
        <f>S34-S35</f>
        <v>70258</v>
      </c>
      <c r="T36" s="35">
        <f t="shared" si="8"/>
        <v>5.0304217182664868E-2</v>
      </c>
      <c r="U36" s="29"/>
      <c r="V36" s="29"/>
      <c r="W36" s="29">
        <f>W34-W35</f>
        <v>66893</v>
      </c>
      <c r="X36" s="48">
        <f t="shared" si="10"/>
        <v>-0.14838060803585074</v>
      </c>
      <c r="Y36" s="29"/>
      <c r="Z36" s="29"/>
      <c r="AA36" s="29">
        <f>AA34-AA35</f>
        <v>78548</v>
      </c>
      <c r="AB36" s="35">
        <f t="shared" si="12"/>
        <v>0.15026286115951781</v>
      </c>
      <c r="AC36" s="29"/>
      <c r="AD36" s="29"/>
      <c r="AE36" s="29">
        <f>AE34-AE35</f>
        <v>68287</v>
      </c>
      <c r="AF36" s="35">
        <f t="shared" si="14"/>
        <v>7.6606546004919007E-2</v>
      </c>
      <c r="AG36" s="29"/>
      <c r="AH36" s="29"/>
      <c r="AI36" s="29">
        <f>AI34-AI35</f>
        <v>63428</v>
      </c>
      <c r="AJ36" s="35">
        <f t="shared" si="15"/>
        <v>6.0456095766735718E-2</v>
      </c>
      <c r="AK36" s="29"/>
      <c r="AL36" s="29"/>
      <c r="AM36" s="29">
        <f>AM34-AM35</f>
        <v>59812</v>
      </c>
      <c r="AN36" s="48">
        <f t="shared" si="16"/>
        <v>4.0407730174468082E-2</v>
      </c>
      <c r="AO36" s="29"/>
      <c r="AP36" s="29"/>
      <c r="AQ36" s="29">
        <f>AQ34-AQ35</f>
        <v>57489</v>
      </c>
      <c r="AR36" s="35">
        <f t="shared" si="17"/>
        <v>0.15781523774998485</v>
      </c>
      <c r="AS36" s="29"/>
      <c r="AT36" s="29"/>
      <c r="AU36" s="81"/>
      <c r="AV36" s="29">
        <f>AV34-AV35</f>
        <v>49653</v>
      </c>
      <c r="AW36" s="35">
        <f t="shared" si="18"/>
        <v>0.12215241366841445</v>
      </c>
      <c r="AX36" s="29"/>
      <c r="AY36" s="29"/>
      <c r="AZ36" s="29">
        <f>AZ34-AZ35</f>
        <v>44248</v>
      </c>
      <c r="BA36" s="35">
        <f t="shared" si="20"/>
        <v>6.9567319313512233E-2</v>
      </c>
      <c r="BB36" s="29"/>
      <c r="BC36" s="29"/>
      <c r="BD36" s="29">
        <f>BD34-BD35</f>
        <v>41370</v>
      </c>
      <c r="BE36" s="48">
        <f t="shared" si="22"/>
        <v>-1.1351415939777731E-2</v>
      </c>
      <c r="BF36" s="29"/>
      <c r="BG36" s="29"/>
      <c r="BH36" s="29">
        <f>BH34-BH35</f>
        <v>41845</v>
      </c>
      <c r="BI36" s="48">
        <f t="shared" si="24"/>
        <v>1.4793258154480515E-2</v>
      </c>
      <c r="BJ36" s="29"/>
      <c r="BK36" s="29"/>
      <c r="BL36" s="29">
        <f>BL34-BL35</f>
        <v>41235</v>
      </c>
      <c r="BM36" s="48">
        <f t="shared" si="26"/>
        <v>0.17425105365075755</v>
      </c>
      <c r="BN36" s="29"/>
      <c r="BO36" s="29"/>
      <c r="BP36" s="29">
        <f>BP34-BP35</f>
        <v>35116</v>
      </c>
      <c r="BQ36" s="48">
        <f t="shared" si="28"/>
        <v>0.19279891304347818</v>
      </c>
      <c r="BR36" s="29"/>
      <c r="BS36" s="29"/>
      <c r="BT36" s="29">
        <f>BT34-BT35</f>
        <v>29440</v>
      </c>
      <c r="BU36" s="35">
        <f t="shared" si="30"/>
        <v>0.29805996472663132</v>
      </c>
      <c r="BV36" s="29"/>
      <c r="BW36" s="29"/>
      <c r="BX36" s="29">
        <f>BX34-BX35</f>
        <v>22680</v>
      </c>
      <c r="BY36" s="48">
        <f t="shared" si="32"/>
        <v>0.2933394160583942</v>
      </c>
      <c r="BZ36" s="29"/>
      <c r="CA36" s="29"/>
      <c r="CB36" s="29">
        <f>CB34-CB35</f>
        <v>17536</v>
      </c>
      <c r="CC36" s="35">
        <f t="shared" si="34"/>
        <v>0.35381764842121521</v>
      </c>
      <c r="CD36" s="29"/>
      <c r="CE36" s="29"/>
      <c r="CF36" s="29">
        <f>CF34-CF35</f>
        <v>12953</v>
      </c>
      <c r="CG36" s="48">
        <f t="shared" si="36"/>
        <v>-0.32771059324233143</v>
      </c>
      <c r="CH36" s="29"/>
      <c r="CI36" s="29"/>
      <c r="CJ36" s="29">
        <f>CJ34-CJ35</f>
        <v>19267</v>
      </c>
      <c r="CK36" s="48">
        <f t="shared" si="38"/>
        <v>-0.18797150925106421</v>
      </c>
      <c r="CM36" s="29"/>
      <c r="CN36" s="29">
        <f>CN34-CN35</f>
        <v>23727</v>
      </c>
      <c r="CO36" s="48">
        <f t="shared" si="39"/>
        <v>-0.12083148065807026</v>
      </c>
      <c r="CP36" s="9"/>
      <c r="CQ36" s="9"/>
      <c r="CR36" s="29">
        <f>CR34-CR35</f>
        <v>26988</v>
      </c>
      <c r="CS36" s="48">
        <f t="shared" si="55"/>
        <v>-3.1368889526954269E-2</v>
      </c>
      <c r="CT36" s="23"/>
      <c r="CU36" s="37"/>
      <c r="CV36" s="29">
        <f>CV34-CV35</f>
        <v>27862</v>
      </c>
      <c r="CW36" s="35">
        <f>SUM(CV36/CZ36)-100%</f>
        <v>0.18159457167090753</v>
      </c>
      <c r="CX36" s="23"/>
      <c r="CY36" s="37"/>
      <c r="CZ36" s="23">
        <f>CZ34-CZ35</f>
        <v>23580</v>
      </c>
      <c r="DA36" s="48">
        <f t="shared" si="56"/>
        <v>1.5372690866813032E-2</v>
      </c>
      <c r="DB36" s="9"/>
      <c r="DC36" s="38"/>
      <c r="DD36" s="9">
        <f>DD34-DD35</f>
        <v>23223</v>
      </c>
      <c r="DE36" s="38">
        <f t="shared" si="57"/>
        <v>0.13051309512218867</v>
      </c>
      <c r="DF36" s="9"/>
      <c r="DG36" s="9"/>
      <c r="DH36" s="9">
        <f>DH34-DH35</f>
        <v>20542</v>
      </c>
      <c r="DI36" s="31"/>
    </row>
    <row r="37" spans="2:121" s="2" customFormat="1" x14ac:dyDescent="0.2">
      <c r="B37" s="139" t="s">
        <v>40</v>
      </c>
      <c r="C37" s="79" t="s">
        <v>40</v>
      </c>
      <c r="D37" s="79"/>
      <c r="E37" s="79"/>
      <c r="F37" s="79"/>
      <c r="G37" s="79" t="s">
        <v>40</v>
      </c>
      <c r="H37" s="79"/>
      <c r="I37" s="79"/>
      <c r="J37" s="79"/>
      <c r="K37" s="79" t="s">
        <v>40</v>
      </c>
      <c r="L37" s="79"/>
      <c r="M37" s="79"/>
      <c r="N37" s="79"/>
      <c r="O37" s="79" t="s">
        <v>40</v>
      </c>
      <c r="P37" s="79"/>
      <c r="Q37" s="79"/>
      <c r="R37" s="79"/>
      <c r="S37" s="79" t="s">
        <v>40</v>
      </c>
      <c r="T37" s="79"/>
      <c r="U37" s="79"/>
      <c r="V37" s="79"/>
      <c r="W37" s="79" t="s">
        <v>40</v>
      </c>
      <c r="X37" s="79"/>
      <c r="Y37" s="79"/>
      <c r="Z37" s="79"/>
      <c r="AA37" s="79" t="s">
        <v>40</v>
      </c>
      <c r="AB37" s="79"/>
      <c r="AC37" s="79"/>
      <c r="AD37" s="79"/>
      <c r="AE37" s="79" t="s">
        <v>40</v>
      </c>
      <c r="AF37" s="79"/>
      <c r="AG37" s="79"/>
      <c r="AH37" s="79"/>
      <c r="AI37" s="79" t="s">
        <v>40</v>
      </c>
      <c r="AJ37" s="79"/>
      <c r="AK37" s="79"/>
      <c r="AL37" s="79"/>
      <c r="AM37" s="79" t="s">
        <v>40</v>
      </c>
      <c r="AN37" s="79"/>
      <c r="AO37" s="79"/>
      <c r="AP37" s="79"/>
      <c r="AQ37" s="79" t="s">
        <v>40</v>
      </c>
      <c r="AR37" s="79" t="s">
        <v>40</v>
      </c>
      <c r="AS37" s="68"/>
      <c r="AT37" s="78"/>
      <c r="AU37" s="82"/>
      <c r="AV37" s="68">
        <v>3738</v>
      </c>
      <c r="AW37" s="43">
        <f t="shared" si="18"/>
        <v>2.0753686510103675E-2</v>
      </c>
      <c r="AX37" s="68"/>
      <c r="AY37" s="68"/>
      <c r="AZ37" s="68">
        <v>3662</v>
      </c>
      <c r="BA37" s="40">
        <f t="shared" si="20"/>
        <v>2.6345291479820565E-2</v>
      </c>
      <c r="BB37" s="68"/>
      <c r="BC37" s="68"/>
      <c r="BD37" s="68">
        <v>3568</v>
      </c>
      <c r="BE37" s="40">
        <f t="shared" si="22"/>
        <v>9.0497737556560764E-3</v>
      </c>
      <c r="BF37" s="68"/>
      <c r="BG37" s="68"/>
      <c r="BH37" s="68">
        <v>3536</v>
      </c>
      <c r="BI37" s="43">
        <f t="shared" si="24"/>
        <v>7.9817559863168963E-3</v>
      </c>
      <c r="BJ37" s="68"/>
      <c r="BK37" s="68"/>
      <c r="BL37" s="68">
        <v>3508</v>
      </c>
      <c r="BM37" s="40">
        <f t="shared" si="26"/>
        <v>1.9767441860465196E-2</v>
      </c>
      <c r="BN37" s="68"/>
      <c r="BO37" s="68"/>
      <c r="BP37" s="68">
        <v>3440</v>
      </c>
      <c r="BQ37" s="43">
        <f t="shared" si="28"/>
        <v>1.8052678307191483E-2</v>
      </c>
      <c r="BR37" s="68"/>
      <c r="BS37" s="68"/>
      <c r="BT37" s="68">
        <v>3379</v>
      </c>
      <c r="BU37" s="43">
        <f t="shared" si="30"/>
        <v>2.6427703523693724E-2</v>
      </c>
      <c r="BV37" s="68"/>
      <c r="BW37" s="68"/>
      <c r="BX37" s="68">
        <v>3292</v>
      </c>
      <c r="BY37" s="43">
        <f t="shared" si="32"/>
        <v>3.0359937402191006E-2</v>
      </c>
      <c r="BZ37" s="46"/>
      <c r="CA37" s="46"/>
      <c r="CB37" s="68">
        <v>3195</v>
      </c>
      <c r="CC37" s="43">
        <f t="shared" si="34"/>
        <v>4.2414355628058731E-2</v>
      </c>
      <c r="CD37" s="46"/>
      <c r="CE37" s="46"/>
      <c r="CF37" s="68">
        <v>3065</v>
      </c>
      <c r="CG37" s="43">
        <f t="shared" si="36"/>
        <v>6.9434752267969246E-2</v>
      </c>
      <c r="CH37" s="46"/>
      <c r="CI37" s="46"/>
      <c r="CJ37" s="68">
        <v>2866</v>
      </c>
      <c r="CK37" s="43">
        <f t="shared" si="38"/>
        <v>7.5422138836773067E-2</v>
      </c>
      <c r="CL37" s="41"/>
      <c r="CM37" s="41"/>
      <c r="CN37" s="41">
        <v>2665</v>
      </c>
      <c r="CO37" s="43">
        <f t="shared" si="39"/>
        <v>9.7159324825030868E-2</v>
      </c>
      <c r="CP37" s="41"/>
      <c r="CQ37" s="41"/>
      <c r="CR37" s="42">
        <v>2429</v>
      </c>
      <c r="CS37" s="40">
        <f t="shared" si="55"/>
        <v>0.127669452181987</v>
      </c>
      <c r="CT37" s="44"/>
      <c r="CU37" s="45"/>
      <c r="CV37" s="44">
        <v>2154</v>
      </c>
      <c r="CW37" s="43">
        <f>SUM(CV37/CZ37)-100%</f>
        <v>0.11664074650077771</v>
      </c>
      <c r="CX37" s="44"/>
      <c r="CY37" s="45"/>
      <c r="CZ37" s="44">
        <v>1929</v>
      </c>
      <c r="DA37" s="40">
        <f t="shared" si="56"/>
        <v>0.16626360338573165</v>
      </c>
      <c r="DB37" s="41"/>
      <c r="DC37" s="46"/>
      <c r="DD37" s="41">
        <v>1654</v>
      </c>
      <c r="DE37" s="46">
        <f t="shared" si="57"/>
        <v>9.1749174917491683E-2</v>
      </c>
      <c r="DF37" s="41"/>
      <c r="DG37" s="41"/>
      <c r="DH37" s="41">
        <v>1515</v>
      </c>
      <c r="DI37" s="47"/>
    </row>
    <row r="38" spans="2:121" x14ac:dyDescent="0.2">
      <c r="B38" s="17" t="s">
        <v>33</v>
      </c>
      <c r="C38">
        <v>180295</v>
      </c>
      <c r="D38" s="48">
        <f>SUM(C38/G38)-100%</f>
        <v>3.080494205492057E-2</v>
      </c>
      <c r="G38">
        <v>174907</v>
      </c>
      <c r="H38" s="48">
        <f>SUM(G38/K38)-100%</f>
        <v>3.3765972788633247E-2</v>
      </c>
      <c r="K38">
        <v>169194</v>
      </c>
      <c r="L38" s="48">
        <f>SUM(K38/O38)-100%</f>
        <v>4.6765861354285843E-2</v>
      </c>
      <c r="O38">
        <v>161635</v>
      </c>
      <c r="P38" s="35">
        <f>SUM(O38/S38)-100%</f>
        <v>5.4446176829387571E-2</v>
      </c>
      <c r="S38">
        <v>153289</v>
      </c>
      <c r="T38" s="48">
        <f>SUM(S38/W38)-100%</f>
        <v>4.2548271476471333E-2</v>
      </c>
      <c r="W38">
        <v>147033</v>
      </c>
      <c r="X38" s="35">
        <f>SUM(W38/AA38)-100%</f>
        <v>4.2535842420976522E-2</v>
      </c>
      <c r="AA38">
        <v>141034</v>
      </c>
      <c r="AB38" s="48">
        <f>SUM(AA38/AE38)-100%</f>
        <v>2.3862588658918105E-2</v>
      </c>
      <c r="AE38">
        <v>137747</v>
      </c>
      <c r="AF38" s="35">
        <f>SUM(AE38/AI38)-100%</f>
        <v>8.9606783790411315E-2</v>
      </c>
      <c r="AI38">
        <f>126419</f>
        <v>126419</v>
      </c>
      <c r="AJ38" s="48">
        <f>SUM(AI38/AM38)-100%</f>
        <v>6.5981415585948611E-2</v>
      </c>
      <c r="AM38">
        <v>118594</v>
      </c>
      <c r="AN38" s="35">
        <f>SUM(AM38/AQ38)-100%</f>
        <v>8.024848793995476E-2</v>
      </c>
      <c r="AQ38">
        <v>109784</v>
      </c>
      <c r="AR38" s="48">
        <f>SUM(AQ38/AV38)-100%</f>
        <v>-3.399971842883287E-2</v>
      </c>
      <c r="AU38" s="82"/>
      <c r="AV38">
        <v>113648</v>
      </c>
      <c r="AW38" s="48">
        <f t="shared" si="18"/>
        <v>5.455186556430891E-2</v>
      </c>
      <c r="AZ38">
        <v>107769</v>
      </c>
      <c r="BA38" s="48">
        <f t="shared" si="20"/>
        <v>6.132437808985447E-2</v>
      </c>
      <c r="BD38">
        <v>101542</v>
      </c>
      <c r="BE38" s="48">
        <f t="shared" si="22"/>
        <v>7.4984914089710974E-2</v>
      </c>
      <c r="BH38">
        <v>94459</v>
      </c>
      <c r="BI38" s="35">
        <f t="shared" si="24"/>
        <v>9.1708658869215531E-2</v>
      </c>
      <c r="BL38">
        <v>86524</v>
      </c>
      <c r="BM38" s="48">
        <f t="shared" si="26"/>
        <v>7.2248246461942722E-2</v>
      </c>
      <c r="BP38">
        <v>80694</v>
      </c>
      <c r="BQ38" s="48">
        <f t="shared" si="28"/>
        <v>9.0267925904908619E-2</v>
      </c>
      <c r="BT38">
        <v>74013</v>
      </c>
      <c r="BU38" s="48">
        <f t="shared" si="30"/>
        <v>9.0511271548548766E-2</v>
      </c>
      <c r="BX38">
        <v>67870</v>
      </c>
      <c r="BY38" s="48">
        <f t="shared" si="32"/>
        <v>9.5419477710707357E-2</v>
      </c>
      <c r="CB38">
        <v>61958</v>
      </c>
      <c r="CC38" s="35">
        <f>SUM(CB38/CF38)-100%</f>
        <v>0.12131028866165949</v>
      </c>
      <c r="CF38">
        <v>55255</v>
      </c>
      <c r="CG38" s="35">
        <f>SUM(CF38/CJ38)-100%</f>
        <v>0.10205831903945106</v>
      </c>
      <c r="CH38" s="9"/>
      <c r="CI38" s="9"/>
      <c r="CJ38" s="9">
        <v>50138</v>
      </c>
      <c r="CK38" s="48">
        <f>SUM(CJ38/CN38)-100%</f>
        <v>8.1585986711536718E-2</v>
      </c>
      <c r="CL38" s="2"/>
      <c r="CM38" s="9"/>
      <c r="CN38" s="9">
        <v>46356</v>
      </c>
      <c r="CO38" s="48">
        <f>SUM(CN38/CR38)-100%</f>
        <v>8.4909193035012098E-2</v>
      </c>
      <c r="CP38" s="9"/>
      <c r="CQ38" s="9"/>
      <c r="CR38" s="9">
        <v>42728</v>
      </c>
      <c r="CS38" s="35">
        <f t="shared" si="55"/>
        <v>9.2843623714768064E-2</v>
      </c>
      <c r="CT38" s="9"/>
      <c r="CU38" s="9"/>
      <c r="CV38" s="9">
        <v>39098</v>
      </c>
      <c r="CW38" s="48">
        <f>SUM(CV38/CZ38)-100%</f>
        <v>6.3717488301229697E-2</v>
      </c>
      <c r="CX38" s="9"/>
      <c r="CY38" s="38"/>
      <c r="CZ38" s="9">
        <v>36756</v>
      </c>
      <c r="DA38" s="48">
        <f>SUM(CZ38/DD38)-100%</f>
        <v>0.10770899885480079</v>
      </c>
      <c r="DB38" s="9"/>
      <c r="DC38" s="38"/>
      <c r="DD38" s="9">
        <v>33182</v>
      </c>
      <c r="DE38" s="35">
        <f>SUM(DD38/DH38)-100%</f>
        <v>0.12256842247707977</v>
      </c>
      <c r="DF38" s="9"/>
      <c r="DG38" s="6"/>
      <c r="DH38" s="6">
        <v>29559</v>
      </c>
      <c r="DI38" s="16"/>
    </row>
    <row r="39" spans="2:121" ht="17" thickBot="1" x14ac:dyDescent="0.25">
      <c r="B39" s="56" t="s">
        <v>34</v>
      </c>
      <c r="C39" s="55">
        <f>C38/C35</f>
        <v>0.32983668697941343</v>
      </c>
      <c r="D39" s="137"/>
      <c r="E39" s="137"/>
      <c r="F39" s="137"/>
      <c r="G39" s="55">
        <f>G38/G35</f>
        <v>0.33415994329633969</v>
      </c>
      <c r="H39" s="130"/>
      <c r="I39" s="130"/>
      <c r="J39" s="130"/>
      <c r="K39" s="55">
        <f>K38/K35</f>
        <v>0.34037374040150237</v>
      </c>
      <c r="L39" s="59"/>
      <c r="M39" s="59"/>
      <c r="N39" s="59"/>
      <c r="O39" s="55">
        <f>O38/O35</f>
        <v>0.34737728910963012</v>
      </c>
      <c r="P39" s="59"/>
      <c r="Q39" s="59"/>
      <c r="R39" s="59"/>
      <c r="S39" s="55">
        <f>S38/S35</f>
        <v>0.36078611356281259</v>
      </c>
      <c r="T39" s="98"/>
      <c r="U39" s="98"/>
      <c r="V39" s="98"/>
      <c r="W39" s="55">
        <f>W38/W35</f>
        <v>0.36793111473120782</v>
      </c>
      <c r="X39" s="98"/>
      <c r="Y39" s="98"/>
      <c r="Z39" s="98"/>
      <c r="AA39" s="58">
        <f>AA38/AA35</f>
        <v>0.37581506894943706</v>
      </c>
      <c r="AB39" s="71"/>
      <c r="AC39" s="71"/>
      <c r="AD39" s="71"/>
      <c r="AE39" s="67">
        <f>AE38/AE35</f>
        <v>0.39300366906515871</v>
      </c>
      <c r="AF39" s="71"/>
      <c r="AG39" s="71"/>
      <c r="AH39" s="71"/>
      <c r="AI39" s="58">
        <f>AI38/AI35</f>
        <v>0.39056905143676296</v>
      </c>
      <c r="AJ39" s="71"/>
      <c r="AK39" s="71"/>
      <c r="AL39" s="71"/>
      <c r="AM39" s="67">
        <f>AM38/AM35</f>
        <v>0.40293142344595145</v>
      </c>
      <c r="AN39" s="71"/>
      <c r="AO39" s="71"/>
      <c r="AP39" s="71"/>
      <c r="AQ39" s="58">
        <f>AQ38/AQ35</f>
        <v>0.40216718379667449</v>
      </c>
      <c r="AR39" s="71"/>
      <c r="AS39" s="71"/>
      <c r="AT39" s="71"/>
      <c r="AU39" s="83"/>
      <c r="AV39" s="58">
        <f>AV38/AV35</f>
        <v>0.40757715949762946</v>
      </c>
      <c r="AW39" s="71"/>
      <c r="AX39" s="71"/>
      <c r="AY39" s="71"/>
      <c r="AZ39" s="58">
        <f>AZ38/AZ35</f>
        <v>0.41025787442041067</v>
      </c>
      <c r="BA39" s="71"/>
      <c r="BB39" s="71"/>
      <c r="BC39" s="71"/>
      <c r="BD39" s="58">
        <f>BD38/BD35</f>
        <v>0.41545083342198075</v>
      </c>
      <c r="BE39" s="71"/>
      <c r="BF39" s="71"/>
      <c r="BG39" s="71"/>
      <c r="BH39" s="58">
        <f>BH38/BH35</f>
        <v>0.41925690520681225</v>
      </c>
      <c r="BI39" s="71"/>
      <c r="BJ39" s="71"/>
      <c r="BK39" s="71"/>
      <c r="BL39" s="58">
        <f>BL38/BL35</f>
        <v>0.42105160709506312</v>
      </c>
      <c r="BM39" s="71"/>
      <c r="BN39" s="71"/>
      <c r="BO39" s="71"/>
      <c r="BP39" s="67">
        <f>BP38/BP35</f>
        <v>0.42430998490879551</v>
      </c>
      <c r="BQ39" s="71"/>
      <c r="BR39" s="71"/>
      <c r="BS39" s="71"/>
      <c r="BT39" s="58">
        <f>BT38/BT35</f>
        <v>0.42360435434576071</v>
      </c>
      <c r="BU39" s="71"/>
      <c r="BV39" s="71"/>
      <c r="BW39" s="71"/>
      <c r="BX39" s="67">
        <f>BX38/BX35</f>
        <v>0.42460414281513736</v>
      </c>
      <c r="BY39" s="59"/>
      <c r="BZ39" s="59"/>
      <c r="CA39" s="59"/>
      <c r="CB39" s="67">
        <f>CB38/CB35</f>
        <v>0.4234822905417413</v>
      </c>
      <c r="CC39" s="59"/>
      <c r="CD39" s="59"/>
      <c r="CE39" s="59"/>
      <c r="CF39" s="58">
        <f>CF38/CF35</f>
        <v>0.41829743745031983</v>
      </c>
      <c r="CG39" s="59"/>
      <c r="CH39" s="59"/>
      <c r="CI39" s="59"/>
      <c r="CJ39" s="58">
        <f>CJ38/CJ35</f>
        <v>0.41916848503089127</v>
      </c>
      <c r="CK39" s="59"/>
      <c r="CL39" s="59"/>
      <c r="CM39" s="59"/>
      <c r="CN39" s="58">
        <f>CN38/CN35</f>
        <v>0.41983806401362145</v>
      </c>
      <c r="CO39" s="59"/>
      <c r="CP39" s="59"/>
      <c r="CQ39" s="59"/>
      <c r="CR39" s="58">
        <f>CR38/CR35</f>
        <v>0.42858719093234365</v>
      </c>
      <c r="CS39" s="59"/>
      <c r="CT39" s="59"/>
      <c r="CU39" s="59"/>
      <c r="CV39" s="58">
        <f>CV38/CV35</f>
        <v>0.43655649843680217</v>
      </c>
      <c r="CW39" s="59"/>
      <c r="CX39" s="59"/>
      <c r="CY39" s="59"/>
      <c r="CZ39" s="58">
        <f>CZ38/CZ35</f>
        <v>0.44553267312331057</v>
      </c>
      <c r="DA39" s="59"/>
      <c r="DB39" s="59"/>
      <c r="DC39" s="59"/>
      <c r="DD39" s="58">
        <f>DD38/DD35</f>
        <v>0.46199042102918242</v>
      </c>
      <c r="DE39" s="59"/>
      <c r="DF39" s="59"/>
      <c r="DG39" s="59"/>
      <c r="DH39" s="58">
        <f>DH38/DH35</f>
        <v>0.46370695740842421</v>
      </c>
      <c r="DI39" s="60"/>
    </row>
    <row r="40" spans="2:121" x14ac:dyDescent="0.2">
      <c r="CK40" s="12"/>
    </row>
    <row r="41" spans="2:121" x14ac:dyDescent="0.2">
      <c r="CJ41" s="66"/>
      <c r="CK41" s="9"/>
      <c r="CT41" s="70"/>
      <c r="CX41" s="66"/>
    </row>
    <row r="42" spans="2:121" x14ac:dyDescent="0.2">
      <c r="CD42" t="s">
        <v>36</v>
      </c>
    </row>
    <row r="43" spans="2:121" ht="17" thickBot="1" x14ac:dyDescent="0.25"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</row>
    <row r="44" spans="2:121" x14ac:dyDescent="0.2">
      <c r="B44" s="88" t="s">
        <v>37</v>
      </c>
      <c r="C44" s="92">
        <v>44150</v>
      </c>
      <c r="D44" s="92">
        <v>44150</v>
      </c>
      <c r="E44" s="92">
        <v>44143</v>
      </c>
      <c r="F44" s="92">
        <v>44143</v>
      </c>
      <c r="G44" s="92">
        <v>44136</v>
      </c>
      <c r="H44" s="92">
        <v>44136</v>
      </c>
      <c r="I44" s="92">
        <v>44129</v>
      </c>
      <c r="J44" s="92">
        <v>44129</v>
      </c>
      <c r="K44" s="92">
        <v>44122</v>
      </c>
      <c r="L44" s="92">
        <v>44122</v>
      </c>
      <c r="M44" s="92">
        <v>44115</v>
      </c>
      <c r="N44" s="92">
        <v>44115</v>
      </c>
      <c r="O44" s="92">
        <v>44108</v>
      </c>
      <c r="P44" s="92">
        <v>44108</v>
      </c>
      <c r="Q44" s="92" t="s">
        <v>43</v>
      </c>
      <c r="R44" s="92" t="s">
        <v>43</v>
      </c>
      <c r="S44" s="92" t="s">
        <v>42</v>
      </c>
      <c r="T44" s="92" t="s">
        <v>42</v>
      </c>
      <c r="U44" s="92" t="s">
        <v>41</v>
      </c>
      <c r="V44" s="92" t="s">
        <v>41</v>
      </c>
      <c r="W44" s="92" t="s">
        <v>39</v>
      </c>
      <c r="X44" s="54" t="s">
        <v>39</v>
      </c>
      <c r="Y44" s="80"/>
      <c r="Z44" s="53">
        <v>44073</v>
      </c>
      <c r="AA44" s="53">
        <v>44073</v>
      </c>
      <c r="AB44" s="53">
        <v>44066</v>
      </c>
      <c r="AC44" s="53">
        <v>44066</v>
      </c>
      <c r="AD44" s="53">
        <v>44059</v>
      </c>
      <c r="AE44" s="53">
        <v>44059</v>
      </c>
      <c r="AF44" s="53">
        <v>44052</v>
      </c>
      <c r="AG44" s="53">
        <v>44052</v>
      </c>
      <c r="AH44" s="53">
        <v>44045</v>
      </c>
      <c r="AI44" s="53">
        <v>44045</v>
      </c>
      <c r="AJ44" s="53">
        <v>44038</v>
      </c>
      <c r="AK44" s="53">
        <v>44038</v>
      </c>
      <c r="AL44" s="53">
        <v>44031</v>
      </c>
      <c r="AM44" s="53">
        <v>44031</v>
      </c>
      <c r="AN44" s="53">
        <v>44024</v>
      </c>
      <c r="AO44" s="53">
        <v>44024</v>
      </c>
      <c r="AP44" s="53">
        <v>44017</v>
      </c>
      <c r="AQ44" s="53">
        <v>44017</v>
      </c>
      <c r="AR44" s="53">
        <v>44010</v>
      </c>
      <c r="AS44" s="53">
        <v>44010</v>
      </c>
      <c r="AT44" s="53">
        <v>44002</v>
      </c>
      <c r="AU44" s="53">
        <v>44002</v>
      </c>
      <c r="AV44" s="53">
        <v>43995</v>
      </c>
      <c r="AW44" s="53">
        <v>43995</v>
      </c>
      <c r="AX44" s="53">
        <v>43988</v>
      </c>
      <c r="AY44" s="53">
        <v>43988</v>
      </c>
      <c r="AZ44" s="53">
        <v>43982</v>
      </c>
      <c r="BA44" s="53">
        <v>43982</v>
      </c>
      <c r="BB44" s="53">
        <v>43975</v>
      </c>
      <c r="BC44" s="53">
        <v>43975</v>
      </c>
      <c r="BD44" s="53">
        <v>43968</v>
      </c>
      <c r="BE44" s="53">
        <v>43968</v>
      </c>
      <c r="BF44" s="54">
        <v>43961</v>
      </c>
      <c r="BG44" s="99"/>
      <c r="BH44" s="6"/>
      <c r="BI44" s="8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/>
      <c r="DC44"/>
    </row>
    <row r="45" spans="2:121" x14ac:dyDescent="0.2">
      <c r="B45" s="5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93"/>
      <c r="X45" s="22"/>
      <c r="Y45" s="81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 t="s">
        <v>27</v>
      </c>
      <c r="AQ45" s="4" t="s">
        <v>23</v>
      </c>
      <c r="AR45" s="5" t="s">
        <v>27</v>
      </c>
      <c r="AS45" s="4" t="s">
        <v>23</v>
      </c>
      <c r="AT45" s="5" t="s">
        <v>27</v>
      </c>
      <c r="AU45" s="4" t="s">
        <v>23</v>
      </c>
      <c r="AV45" s="5" t="s">
        <v>27</v>
      </c>
      <c r="AW45" s="4" t="s">
        <v>23</v>
      </c>
      <c r="AX45" s="5" t="s">
        <v>27</v>
      </c>
      <c r="AY45" s="4" t="s">
        <v>23</v>
      </c>
      <c r="AZ45" s="5" t="s">
        <v>27</v>
      </c>
      <c r="BA45" s="4" t="s">
        <v>23</v>
      </c>
      <c r="BB45" s="5" t="s">
        <v>27</v>
      </c>
      <c r="BC45" s="4" t="s">
        <v>23</v>
      </c>
      <c r="BD45" s="5" t="s">
        <v>27</v>
      </c>
      <c r="BE45" s="4" t="s">
        <v>23</v>
      </c>
      <c r="BF45" s="22" t="s">
        <v>27</v>
      </c>
      <c r="BG45" s="1"/>
      <c r="BI45" s="1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/>
      <c r="CY45"/>
      <c r="DA45"/>
      <c r="DC45"/>
    </row>
    <row r="46" spans="2:121" x14ac:dyDescent="0.2">
      <c r="B46" s="17" t="s">
        <v>1</v>
      </c>
      <c r="C46" s="62">
        <v>11098</v>
      </c>
      <c r="D46" s="7">
        <f>SUM(C46/E46)-100%</f>
        <v>1.975558210052375E-2</v>
      </c>
      <c r="E46" s="62">
        <v>10883</v>
      </c>
      <c r="F46" s="7">
        <f>SUM(E46/G46)-100%</f>
        <v>2.1110902608369342E-2</v>
      </c>
      <c r="G46" s="6">
        <v>10658</v>
      </c>
      <c r="H46" s="7">
        <f>SUM(G46/I46)-100%</f>
        <v>2.4610651797731142E-2</v>
      </c>
      <c r="I46" s="6">
        <v>10402</v>
      </c>
      <c r="J46" s="30">
        <f>SUM(I46/K46)-100%</f>
        <v>4.0512153646093729E-2</v>
      </c>
      <c r="K46" s="6">
        <v>9997</v>
      </c>
      <c r="L46" s="32">
        <f>SUM(K46/M46)-100%</f>
        <v>4.4073107049608318E-2</v>
      </c>
      <c r="M46" s="6">
        <v>9575</v>
      </c>
      <c r="N46" s="7">
        <f>SUM(M46/O46)-100%</f>
        <v>3.1122119319405561E-2</v>
      </c>
      <c r="O46" s="6">
        <v>9286</v>
      </c>
      <c r="P46" s="7">
        <f>SUM(O46/Q46)-100%</f>
        <v>5.3431650595575642E-2</v>
      </c>
      <c r="Q46" s="6">
        <v>8815</v>
      </c>
      <c r="R46" s="30">
        <f>SUM(Q46/S46)-100%</f>
        <v>9.0155824882512947E-2</v>
      </c>
      <c r="S46" s="6">
        <v>8086</v>
      </c>
      <c r="T46" s="32">
        <f>SUM(S46/U46)-100%</f>
        <v>0.13567415730337085</v>
      </c>
      <c r="U46" s="6">
        <v>7120</v>
      </c>
      <c r="V46" s="30">
        <f>SUM(U46/W46)-100%</f>
        <v>0.10336277700294438</v>
      </c>
      <c r="W46" s="94">
        <f>AQ9</f>
        <v>6453</v>
      </c>
      <c r="X46" s="24">
        <f>SUM(W46/Z46)-100%</f>
        <v>0.18316831683168311</v>
      </c>
      <c r="Y46" s="82"/>
      <c r="Z46" s="6">
        <v>5454</v>
      </c>
      <c r="AA46" s="24">
        <f>AW9</f>
        <v>0.14172074523759681</v>
      </c>
      <c r="AB46" s="6">
        <v>4777</v>
      </c>
      <c r="AC46" s="32">
        <f>BA9</f>
        <v>9.9171652093879459E-2</v>
      </c>
      <c r="AD46" s="6">
        <v>4346</v>
      </c>
      <c r="AE46" s="30">
        <f>BE9</f>
        <v>8.4331337325349365E-2</v>
      </c>
      <c r="AF46" s="6">
        <v>4008</v>
      </c>
      <c r="AG46" s="24">
        <f>BI9</f>
        <v>0.15537618910348794</v>
      </c>
      <c r="AH46" s="6">
        <v>3469</v>
      </c>
      <c r="AI46" s="61">
        <f>BM9</f>
        <v>0.15134417524062393</v>
      </c>
      <c r="AJ46" s="6">
        <v>3013</v>
      </c>
      <c r="AK46" s="26">
        <f>BQ9</f>
        <v>0.13655224443606184</v>
      </c>
      <c r="AL46" s="6">
        <f>BT9</f>
        <v>2651</v>
      </c>
      <c r="AM46" s="24">
        <f>BU9</f>
        <v>0.17197170645446502</v>
      </c>
      <c r="AN46" s="6">
        <f>BX9</f>
        <v>2262</v>
      </c>
      <c r="AO46" s="61">
        <f>BY9</f>
        <v>0.1689922480620154</v>
      </c>
      <c r="AP46" s="6">
        <f>CB9</f>
        <v>1935</v>
      </c>
      <c r="AQ46" s="26">
        <f>CC9</f>
        <v>0.15384615384615374</v>
      </c>
      <c r="AR46">
        <v>1677</v>
      </c>
      <c r="AS46" s="61">
        <f>CG9</f>
        <v>0.21963636363636363</v>
      </c>
      <c r="AT46">
        <f>CJ9</f>
        <v>1375</v>
      </c>
      <c r="AU46" s="26">
        <f>CK9</f>
        <v>0.10088070456365084</v>
      </c>
      <c r="AV46" s="9">
        <f>CN9</f>
        <v>1249</v>
      </c>
      <c r="AW46" s="24">
        <f>CO9</f>
        <v>0.23054187192118225</v>
      </c>
      <c r="AX46" s="6">
        <v>1015</v>
      </c>
      <c r="AY46" s="61">
        <f>CS9</f>
        <v>0.16800920598388958</v>
      </c>
      <c r="AZ46" s="6">
        <f>CV9</f>
        <v>869</v>
      </c>
      <c r="BA46" s="7">
        <f>CW9</f>
        <v>9.0338770388958656E-2</v>
      </c>
      <c r="BB46" s="6">
        <f>CZ9</f>
        <v>797</v>
      </c>
      <c r="BC46" s="26">
        <f>DA9</f>
        <v>0.15007215007215002</v>
      </c>
      <c r="BD46" s="6">
        <f>DD9</f>
        <v>693</v>
      </c>
      <c r="BE46" s="61">
        <f>DE9</f>
        <v>0.21792618629173988</v>
      </c>
      <c r="BF46" s="16">
        <f>DH9</f>
        <v>569</v>
      </c>
      <c r="BG46" s="1"/>
      <c r="BI46" s="1"/>
      <c r="BK46" s="8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/>
      <c r="CY46"/>
      <c r="DA46"/>
      <c r="DC46"/>
    </row>
    <row r="47" spans="2:121" x14ac:dyDescent="0.2">
      <c r="B47" s="17" t="s">
        <v>32</v>
      </c>
      <c r="C47" s="135">
        <v>8777</v>
      </c>
      <c r="D47" s="30">
        <f>SUM(C47/E47)-100%</f>
        <v>1.7505216786459554E-2</v>
      </c>
      <c r="E47" s="135">
        <v>8626</v>
      </c>
      <c r="F47" s="32">
        <f>SUM(E47/G47)-100%</f>
        <v>2.2764998814323034E-2</v>
      </c>
      <c r="G47" s="6">
        <v>8434</v>
      </c>
      <c r="H47" s="30">
        <f>SUM(G47/I47)-100%</f>
        <v>1.8599033816425026E-2</v>
      </c>
      <c r="I47" s="6">
        <v>8280</v>
      </c>
      <c r="J47" s="30">
        <f>SUM(I47/K47)-100%</f>
        <v>4.1640457919235097E-2</v>
      </c>
      <c r="K47" s="6">
        <v>7949</v>
      </c>
      <c r="L47" s="32">
        <f>SUM(K47/M47)-100%</f>
        <v>4.3312770704816872E-2</v>
      </c>
      <c r="M47" s="6">
        <v>7619</v>
      </c>
      <c r="N47" s="7">
        <f>SUM(M47/O47)-100%</f>
        <v>2.7927684835401978E-2</v>
      </c>
      <c r="O47" s="6">
        <v>7412</v>
      </c>
      <c r="P47" s="7">
        <f>SUM(O47/Q47)-100%</f>
        <v>4.9412430978337918E-2</v>
      </c>
      <c r="Q47" s="6">
        <v>7063</v>
      </c>
      <c r="R47" s="30">
        <f>SUM(Q47/S47)-100%</f>
        <v>8.6281144263303577E-2</v>
      </c>
      <c r="S47" s="6">
        <v>6502</v>
      </c>
      <c r="T47" s="32">
        <f>SUM(S47/U47)-100%</f>
        <v>0.13572052401746726</v>
      </c>
      <c r="U47" s="6">
        <v>5725</v>
      </c>
      <c r="V47" s="30">
        <f>SUM(U47/W47)-100%</f>
        <v>9.1723874904652947E-2</v>
      </c>
      <c r="W47" s="95">
        <v>5244</v>
      </c>
      <c r="X47" s="24">
        <f>SUM(W47/Z47)-100%</f>
        <v>0.17975253093363319</v>
      </c>
      <c r="Y47" s="82"/>
      <c r="Z47" s="6">
        <v>4445</v>
      </c>
      <c r="AA47" s="24">
        <f>SUM(Z47/AB47)-100%</f>
        <v>0.1447334535153233</v>
      </c>
      <c r="AB47" s="6">
        <v>3883</v>
      </c>
      <c r="AC47" s="32">
        <f>SUM(AB47/AD47)-100%</f>
        <v>9.6582886190341721E-2</v>
      </c>
      <c r="AD47" s="6">
        <v>3541</v>
      </c>
      <c r="AE47" s="30">
        <f>SUM(AD47/AF47)-100%</f>
        <v>6.4002403846153744E-2</v>
      </c>
      <c r="AF47" s="6">
        <v>3328</v>
      </c>
      <c r="AG47" s="24">
        <f>SUM(AF47/AH47)-100%</f>
        <v>0.14364261168384873</v>
      </c>
      <c r="AH47" s="6">
        <v>2910</v>
      </c>
      <c r="AI47" s="61">
        <f>SUM(AH47/AJ47)-100%</f>
        <v>0.13141524105754288</v>
      </c>
      <c r="AJ47" s="6">
        <v>2572</v>
      </c>
      <c r="AK47" s="26">
        <f>SUM(AJ47/AL47)-100%</f>
        <v>0.12069716775599137</v>
      </c>
      <c r="AL47" s="6">
        <v>2295</v>
      </c>
      <c r="AM47" s="24">
        <f>SUM(AL47/AN47)-100%</f>
        <v>0.17151607963246551</v>
      </c>
      <c r="AN47" s="6">
        <v>1959</v>
      </c>
      <c r="AO47" s="61">
        <f>SUM(AN47/AP47)-100%</f>
        <v>0.16192170818505347</v>
      </c>
      <c r="AP47" s="6">
        <v>1686</v>
      </c>
      <c r="AQ47" s="26">
        <f>SUM(AP47/AR47)-100%</f>
        <v>0.14771953710006813</v>
      </c>
      <c r="AR47" s="6">
        <v>1469</v>
      </c>
      <c r="AS47" s="61">
        <f>SUM(AR47/AT47)-100%</f>
        <v>0.22314737718567867</v>
      </c>
      <c r="AT47" s="6">
        <v>1201</v>
      </c>
      <c r="AU47" s="26">
        <f>SUM(AT47/AV47)-100%</f>
        <v>0.10589318600368314</v>
      </c>
      <c r="AV47" s="9">
        <v>1086</v>
      </c>
      <c r="AW47" s="24">
        <f>SUM(AV47/AX47)-100%</f>
        <v>0.24541284403669716</v>
      </c>
      <c r="AX47" s="6">
        <v>872</v>
      </c>
      <c r="AY47" s="61">
        <f>SUM(AX47/AZ47)-100%</f>
        <v>0.17837837837837833</v>
      </c>
      <c r="AZ47" s="6">
        <v>740</v>
      </c>
      <c r="BA47" s="7">
        <f>SUM(AZ47/BB47)-100%</f>
        <v>8.9837997054491803E-2</v>
      </c>
      <c r="BB47" s="6">
        <v>679</v>
      </c>
      <c r="BC47" s="26">
        <f>SUM(BB47/BD47)-100%</f>
        <v>0.12790697674418605</v>
      </c>
      <c r="BD47" s="6">
        <v>602</v>
      </c>
      <c r="BE47" s="61">
        <f>SUM(BD47/BF47)-100%</f>
        <v>0.22109533468559839</v>
      </c>
      <c r="BF47" s="16">
        <v>493</v>
      </c>
      <c r="BG47" s="1"/>
      <c r="BI47" s="1"/>
      <c r="BK47" s="8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/>
      <c r="CY47"/>
      <c r="DA47"/>
      <c r="DC47"/>
    </row>
    <row r="48" spans="2:121" s="6" customFormat="1" ht="17" thickBot="1" x14ac:dyDescent="0.25">
      <c r="B48" s="49" t="s">
        <v>38</v>
      </c>
      <c r="C48" s="136">
        <v>257</v>
      </c>
      <c r="D48" s="74">
        <f>SUM(C48/E48)-100%</f>
        <v>5.3278688524590168E-2</v>
      </c>
      <c r="E48" s="136">
        <v>244</v>
      </c>
      <c r="F48" s="73">
        <f>SUM(E48/G48)-100%</f>
        <v>1.2448132780082943E-2</v>
      </c>
      <c r="G48" s="51">
        <v>241</v>
      </c>
      <c r="H48" s="74">
        <f>SUM(G48/I48)-100%</f>
        <v>6.6371681415929196E-2</v>
      </c>
      <c r="I48" s="51">
        <v>226</v>
      </c>
      <c r="J48" s="73">
        <f>SUM(I48/K48)-100%</f>
        <v>6.60377358490567E-2</v>
      </c>
      <c r="K48" s="51">
        <v>212</v>
      </c>
      <c r="L48" s="74">
        <f>SUM(K48/M48)-100%</f>
        <v>0.12169312169312163</v>
      </c>
      <c r="M48" s="51">
        <v>189</v>
      </c>
      <c r="N48" s="55">
        <f>SUM(M48/O48)-100%</f>
        <v>1.6129032258064502E-2</v>
      </c>
      <c r="O48" s="51">
        <v>186</v>
      </c>
      <c r="P48" s="73">
        <f>SUM(O48/Q48)-100%</f>
        <v>0.12048192771084332</v>
      </c>
      <c r="Q48" s="51">
        <v>166</v>
      </c>
      <c r="R48" s="74">
        <f>SUM(Q48/S48)-100%</f>
        <v>0.16901408450704225</v>
      </c>
      <c r="S48" s="51">
        <v>142</v>
      </c>
      <c r="T48" s="73">
        <f>SUM(S48/U48)-100%</f>
        <v>7.575757575757569E-2</v>
      </c>
      <c r="U48" s="51">
        <v>132</v>
      </c>
      <c r="V48" s="73">
        <f>SUM(U48/W48)-100%</f>
        <v>9.0909090909090828E-2</v>
      </c>
      <c r="W48" s="75">
        <v>121</v>
      </c>
      <c r="X48" s="89">
        <f>SUM(W48/Z48)-100%</f>
        <v>0.12037037037037046</v>
      </c>
      <c r="Y48" s="83"/>
      <c r="Z48" s="51">
        <v>108</v>
      </c>
      <c r="AA48" s="74">
        <f>SUM(Z48/AB48)-100%</f>
        <v>0.1020408163265305</v>
      </c>
      <c r="AB48" s="51">
        <v>98</v>
      </c>
      <c r="AC48" s="73">
        <f>SUM(AB48/AD48)-100%</f>
        <v>6.5217391304347894E-2</v>
      </c>
      <c r="AD48" s="51">
        <v>92</v>
      </c>
      <c r="AE48" s="74">
        <f>SUM(AD48/AF48)-100%</f>
        <v>0.12195121951219523</v>
      </c>
      <c r="AF48" s="51">
        <v>82</v>
      </c>
      <c r="AG48" s="55">
        <f>SUM(AF48/AH48)-100%</f>
        <v>2.4999999999999911E-2</v>
      </c>
      <c r="AH48" s="51">
        <v>80</v>
      </c>
      <c r="AI48" s="64">
        <f>SUM(AH48/AJ48)-100%</f>
        <v>8.1081081081081141E-2</v>
      </c>
      <c r="AJ48" s="51">
        <v>74</v>
      </c>
      <c r="AK48" s="63">
        <f>SUM(AJ48/AL48)-100%</f>
        <v>0.51020408163265296</v>
      </c>
      <c r="AL48" s="51">
        <v>49</v>
      </c>
      <c r="AM48" s="55">
        <f>SUM(AL48/AN48)-100%</f>
        <v>0.22500000000000009</v>
      </c>
      <c r="AN48" s="51">
        <v>40</v>
      </c>
      <c r="AO48" s="64">
        <f>SUM(AN48/AP48)-100%</f>
        <v>0.33333333333333326</v>
      </c>
      <c r="AP48" s="51">
        <v>30</v>
      </c>
      <c r="AQ48" s="65">
        <f>SUM(AP48/AR48)-100%</f>
        <v>0.66666666666666674</v>
      </c>
      <c r="AR48" s="51">
        <v>18</v>
      </c>
      <c r="AS48" s="63">
        <f>SUM(AR48/AT48)-100%</f>
        <v>5.8823529411764719E-2</v>
      </c>
      <c r="AT48" s="51">
        <v>17</v>
      </c>
      <c r="AU48" s="64">
        <f>SUM(AT48/AV48)-100%</f>
        <v>0</v>
      </c>
      <c r="AV48" s="50">
        <v>17</v>
      </c>
      <c r="AW48" s="74">
        <f>SUM(AV48/AX48)-100%</f>
        <v>0.21428571428571419</v>
      </c>
      <c r="AX48" s="51">
        <v>14</v>
      </c>
      <c r="AY48" s="55">
        <f>SUM(AX48/AZ48)-100%</f>
        <v>0</v>
      </c>
      <c r="AZ48" s="51">
        <v>14</v>
      </c>
      <c r="BA48" s="64">
        <f>SUM(AZ48/BB48)-100%</f>
        <v>7.6923076923076872E-2</v>
      </c>
      <c r="BB48" s="51">
        <v>13</v>
      </c>
      <c r="BC48" s="63">
        <f>SUM(BB48/BD48)-100%</f>
        <v>0.18181818181818188</v>
      </c>
      <c r="BD48" s="51">
        <v>11</v>
      </c>
      <c r="BE48" s="63">
        <f>SUM(BD48/BF48)-100%</f>
        <v>0.10000000000000009</v>
      </c>
      <c r="BF48" s="52">
        <v>10</v>
      </c>
      <c r="BG48" s="8"/>
      <c r="BI48" s="8"/>
      <c r="BK48" s="8"/>
    </row>
    <row r="49" spans="2:107" x14ac:dyDescent="0.2">
      <c r="B49" s="112" t="s">
        <v>30</v>
      </c>
      <c r="C49" s="113" t="s">
        <v>44</v>
      </c>
      <c r="D49" s="114" t="s">
        <v>45</v>
      </c>
      <c r="E49" s="113" t="s">
        <v>44</v>
      </c>
      <c r="F49" s="114" t="s">
        <v>45</v>
      </c>
      <c r="G49" s="113" t="s">
        <v>44</v>
      </c>
      <c r="H49" s="114" t="s">
        <v>45</v>
      </c>
      <c r="I49" s="113" t="s">
        <v>44</v>
      </c>
      <c r="J49" s="114" t="s">
        <v>45</v>
      </c>
      <c r="K49" s="113" t="s">
        <v>44</v>
      </c>
      <c r="L49" s="114" t="s">
        <v>45</v>
      </c>
      <c r="M49" s="113" t="s">
        <v>44</v>
      </c>
      <c r="N49" s="114" t="s">
        <v>45</v>
      </c>
      <c r="O49" s="113" t="s">
        <v>44</v>
      </c>
      <c r="P49" s="114" t="s">
        <v>45</v>
      </c>
      <c r="Q49" s="113" t="s">
        <v>44</v>
      </c>
      <c r="R49" s="114" t="s">
        <v>45</v>
      </c>
      <c r="S49" s="113" t="s">
        <v>44</v>
      </c>
      <c r="T49" s="114" t="s">
        <v>45</v>
      </c>
      <c r="U49" s="113" t="s">
        <v>44</v>
      </c>
      <c r="V49" s="115" t="s">
        <v>45</v>
      </c>
      <c r="AJ49" s="76"/>
      <c r="AL49" s="76"/>
      <c r="AR49"/>
      <c r="AT49"/>
      <c r="CE49" s="2"/>
      <c r="CF49" s="2"/>
      <c r="CG49" s="2"/>
      <c r="CH49" s="2"/>
      <c r="CI49" s="2"/>
      <c r="CJ49" s="2"/>
      <c r="CK49" s="2"/>
      <c r="CL49" s="2"/>
      <c r="CN49"/>
      <c r="CO49" s="1"/>
      <c r="CP49"/>
      <c r="CQ49" s="1"/>
      <c r="CR49"/>
      <c r="CS49" s="1"/>
      <c r="CT49"/>
      <c r="CU49" s="1"/>
      <c r="CW49"/>
      <c r="CY49"/>
      <c r="DA49"/>
      <c r="DC49"/>
    </row>
    <row r="50" spans="2:107" ht="17" thickBot="1" x14ac:dyDescent="0.25">
      <c r="B50" s="116" t="s">
        <v>1</v>
      </c>
      <c r="C50" s="9">
        <f>C9-G9</f>
        <v>215</v>
      </c>
      <c r="D50" s="9">
        <f>E9-I9</f>
        <v>3</v>
      </c>
      <c r="E50" s="9">
        <f t="shared" ref="E50:E73" si="58">G9-K9</f>
        <v>225</v>
      </c>
      <c r="F50" s="9">
        <f t="shared" ref="F50:F73" si="59">I9-M9</f>
        <v>4</v>
      </c>
      <c r="G50" s="9">
        <f t="shared" ref="G50:G73" si="60">K9-O9</f>
        <v>256</v>
      </c>
      <c r="H50" s="9">
        <f t="shared" ref="H50:H73" si="61">M9-Q9</f>
        <v>12</v>
      </c>
      <c r="I50" s="9">
        <f t="shared" ref="I50:I73" si="62">O9-S9</f>
        <v>405</v>
      </c>
      <c r="J50" s="9">
        <f t="shared" ref="J50:J73" si="63">Q9-U9</f>
        <v>14</v>
      </c>
      <c r="K50" s="9">
        <f t="shared" ref="K50:K73" si="64">S9-W9</f>
        <v>422</v>
      </c>
      <c r="L50" s="9">
        <f t="shared" ref="L50:L73" si="65">U9-Y9</f>
        <v>7</v>
      </c>
      <c r="M50" s="9">
        <f t="shared" ref="M50:M73" si="66">W9-AA9</f>
        <v>289</v>
      </c>
      <c r="N50" s="9">
        <f t="shared" ref="N50:N73" si="67">Y9-AC9</f>
        <v>7</v>
      </c>
      <c r="O50" s="9">
        <f t="shared" ref="O50:O73" si="68">AA9-AE9</f>
        <v>471</v>
      </c>
      <c r="P50" s="9">
        <f t="shared" ref="P50:P73" si="69">AC9-AG9</f>
        <v>8</v>
      </c>
      <c r="Q50" s="6">
        <f t="shared" ref="Q50:Q73" si="70">AE9-AI9</f>
        <v>729</v>
      </c>
      <c r="R50" s="6">
        <f t="shared" ref="R50:R73" si="71">AG9-AK9</f>
        <v>5</v>
      </c>
      <c r="S50" s="6">
        <f t="shared" ref="S50:S73" si="72">AI9-AM9</f>
        <v>966</v>
      </c>
      <c r="T50" s="6">
        <f t="shared" ref="T50:T73" si="73">AK9-AO9</f>
        <v>8</v>
      </c>
      <c r="U50" s="6">
        <f t="shared" ref="U50:U73" si="74">AM9-AQ9</f>
        <v>667</v>
      </c>
      <c r="V50" s="117">
        <f t="shared" ref="V50:V73" si="75">AO9-AS9</f>
        <v>13</v>
      </c>
      <c r="AJ50" s="76"/>
      <c r="AL50" s="76"/>
      <c r="AR50"/>
      <c r="AT50"/>
      <c r="CE50" s="2"/>
      <c r="CF50" s="2"/>
      <c r="CG50" s="2"/>
      <c r="CH50" s="2"/>
      <c r="CI50" s="2"/>
      <c r="CJ50" s="2"/>
      <c r="CK50" s="2"/>
      <c r="CL50" s="2"/>
      <c r="CN50"/>
      <c r="CO50" s="1"/>
      <c r="CP50"/>
      <c r="CQ50" s="1"/>
      <c r="CR50"/>
      <c r="CS50" s="1"/>
      <c r="CT50"/>
      <c r="CU50" s="1"/>
      <c r="CW50"/>
      <c r="CY50"/>
      <c r="DA50"/>
      <c r="DC50"/>
    </row>
    <row r="51" spans="2:107" ht="18" thickTop="1" thickBot="1" x14ac:dyDescent="0.25">
      <c r="B51" s="132" t="s">
        <v>25</v>
      </c>
      <c r="C51" s="143">
        <f t="shared" ref="C51:C73" si="76">C10-G10</f>
        <v>74</v>
      </c>
      <c r="D51" s="124">
        <f t="shared" ref="D51:D73" si="77">E10-I10</f>
        <v>0</v>
      </c>
      <c r="E51" s="9">
        <f t="shared" si="58"/>
        <v>31</v>
      </c>
      <c r="F51" s="124">
        <f t="shared" si="59"/>
        <v>0</v>
      </c>
      <c r="G51" s="9">
        <f t="shared" si="60"/>
        <v>68</v>
      </c>
      <c r="H51" s="9">
        <f t="shared" si="61"/>
        <v>1</v>
      </c>
      <c r="I51" s="9">
        <f t="shared" si="62"/>
        <v>96</v>
      </c>
      <c r="J51" s="9">
        <f t="shared" si="63"/>
        <v>2</v>
      </c>
      <c r="K51" s="9">
        <f t="shared" si="64"/>
        <v>72</v>
      </c>
      <c r="L51" s="9">
        <f t="shared" si="65"/>
        <v>1</v>
      </c>
      <c r="M51" s="9">
        <f t="shared" si="66"/>
        <v>66</v>
      </c>
      <c r="N51" s="9">
        <f t="shared" si="67"/>
        <v>4</v>
      </c>
      <c r="O51" s="9">
        <f t="shared" si="68"/>
        <v>47</v>
      </c>
      <c r="P51" s="124">
        <f t="shared" si="69"/>
        <v>0</v>
      </c>
      <c r="Q51" s="6">
        <f t="shared" si="70"/>
        <v>46</v>
      </c>
      <c r="R51" s="6">
        <f t="shared" si="71"/>
        <v>1</v>
      </c>
      <c r="S51" s="6">
        <f t="shared" si="72"/>
        <v>116</v>
      </c>
      <c r="T51" s="6">
        <f t="shared" si="73"/>
        <v>1</v>
      </c>
      <c r="U51" s="6">
        <f t="shared" si="74"/>
        <v>97</v>
      </c>
      <c r="V51" s="117">
        <f t="shared" si="75"/>
        <v>2</v>
      </c>
      <c r="AJ51" s="76"/>
      <c r="AL51" s="76"/>
      <c r="AR51"/>
      <c r="AT51"/>
      <c r="CE51" s="2"/>
      <c r="CF51" s="2"/>
      <c r="CG51" s="2"/>
      <c r="CH51" s="2"/>
      <c r="CI51" s="2"/>
      <c r="CJ51" s="2"/>
      <c r="CK51" s="2"/>
      <c r="CL51" s="2"/>
      <c r="CN51"/>
      <c r="CO51" s="1"/>
      <c r="CP51"/>
      <c r="CQ51" s="1"/>
      <c r="CR51"/>
      <c r="CS51" s="1"/>
      <c r="CT51"/>
      <c r="CU51" s="1"/>
      <c r="CW51"/>
      <c r="CY51"/>
      <c r="DA51"/>
      <c r="DC51"/>
    </row>
    <row r="52" spans="2:107" ht="18" thickTop="1" thickBot="1" x14ac:dyDescent="0.25">
      <c r="B52" s="116" t="s">
        <v>2</v>
      </c>
      <c r="C52" s="141">
        <f t="shared" si="76"/>
        <v>38</v>
      </c>
      <c r="D52" s="9">
        <f t="shared" si="77"/>
        <v>1</v>
      </c>
      <c r="E52" s="9">
        <f t="shared" si="58"/>
        <v>74</v>
      </c>
      <c r="F52" s="124">
        <f t="shared" si="59"/>
        <v>0</v>
      </c>
      <c r="G52" s="9">
        <f t="shared" si="60"/>
        <v>27</v>
      </c>
      <c r="H52" s="9">
        <f t="shared" si="61"/>
        <v>3</v>
      </c>
      <c r="I52" s="9">
        <f t="shared" si="62"/>
        <v>54</v>
      </c>
      <c r="J52" s="9">
        <f t="shared" si="63"/>
        <v>3</v>
      </c>
      <c r="K52" s="9">
        <f t="shared" si="64"/>
        <v>44</v>
      </c>
      <c r="L52" s="9">
        <f t="shared" si="65"/>
        <v>5</v>
      </c>
      <c r="M52" s="9">
        <f t="shared" si="66"/>
        <v>46</v>
      </c>
      <c r="N52" s="9">
        <f t="shared" si="67"/>
        <v>2</v>
      </c>
      <c r="O52" s="9">
        <f t="shared" si="68"/>
        <v>49</v>
      </c>
      <c r="P52" s="9">
        <f t="shared" si="69"/>
        <v>2</v>
      </c>
      <c r="Q52" s="6">
        <f t="shared" si="70"/>
        <v>177</v>
      </c>
      <c r="R52" s="6">
        <f t="shared" si="71"/>
        <v>3</v>
      </c>
      <c r="S52" s="6">
        <f t="shared" si="72"/>
        <v>93</v>
      </c>
      <c r="T52" s="6">
        <f t="shared" si="73"/>
        <v>5</v>
      </c>
      <c r="U52" s="6">
        <f t="shared" si="74"/>
        <v>177</v>
      </c>
      <c r="V52" s="125">
        <f t="shared" si="75"/>
        <v>0</v>
      </c>
      <c r="AJ52" s="76"/>
      <c r="AL52" s="76"/>
      <c r="AR52"/>
      <c r="AT52"/>
      <c r="CE52" s="2"/>
      <c r="CF52" s="2"/>
      <c r="CG52" s="2"/>
      <c r="CH52" s="2"/>
      <c r="CI52" s="2"/>
      <c r="CJ52" s="2"/>
      <c r="CK52" s="2"/>
      <c r="CL52" s="2"/>
      <c r="CN52"/>
      <c r="CO52" s="1"/>
      <c r="CP52"/>
      <c r="CQ52" s="1"/>
      <c r="CR52"/>
      <c r="CS52" s="1"/>
      <c r="CT52"/>
      <c r="CU52" s="1"/>
      <c r="CW52"/>
      <c r="CY52"/>
      <c r="DA52"/>
      <c r="DC52"/>
    </row>
    <row r="53" spans="2:107" ht="18" thickTop="1" thickBot="1" x14ac:dyDescent="0.25">
      <c r="B53" s="116" t="s">
        <v>3</v>
      </c>
      <c r="C53" s="141">
        <f t="shared" si="76"/>
        <v>42</v>
      </c>
      <c r="D53" s="9">
        <f t="shared" si="77"/>
        <v>2</v>
      </c>
      <c r="E53" s="9">
        <f t="shared" si="58"/>
        <v>63</v>
      </c>
      <c r="F53" s="124">
        <f t="shared" si="59"/>
        <v>0</v>
      </c>
      <c r="G53" s="9">
        <f t="shared" si="60"/>
        <v>76</v>
      </c>
      <c r="H53" s="9">
        <f t="shared" si="61"/>
        <v>3</v>
      </c>
      <c r="I53" s="9">
        <f t="shared" si="62"/>
        <v>69</v>
      </c>
      <c r="J53" s="9">
        <f t="shared" si="63"/>
        <v>3</v>
      </c>
      <c r="K53" s="9">
        <f t="shared" si="64"/>
        <v>91</v>
      </c>
      <c r="L53" s="9">
        <f t="shared" si="65"/>
        <v>2</v>
      </c>
      <c r="M53" s="9">
        <f t="shared" si="66"/>
        <v>82</v>
      </c>
      <c r="N53" s="9">
        <f t="shared" si="67"/>
        <v>5</v>
      </c>
      <c r="O53" s="9">
        <f t="shared" si="68"/>
        <v>152</v>
      </c>
      <c r="P53" s="9">
        <f t="shared" si="69"/>
        <v>2</v>
      </c>
      <c r="Q53" s="6">
        <f t="shared" si="70"/>
        <v>183</v>
      </c>
      <c r="R53" s="6">
        <f t="shared" si="71"/>
        <v>7</v>
      </c>
      <c r="S53" s="6">
        <f t="shared" si="72"/>
        <v>181</v>
      </c>
      <c r="T53" s="6">
        <f t="shared" si="73"/>
        <v>10</v>
      </c>
      <c r="U53" s="6">
        <f t="shared" si="74"/>
        <v>151</v>
      </c>
      <c r="V53" s="117">
        <f t="shared" si="75"/>
        <v>11</v>
      </c>
      <c r="AJ53" s="76"/>
      <c r="AL53" s="76"/>
      <c r="AR53"/>
      <c r="AT53"/>
      <c r="CE53" s="2"/>
      <c r="CF53" s="2"/>
      <c r="CG53" s="2"/>
      <c r="CH53" s="2"/>
      <c r="CI53" s="2"/>
      <c r="CJ53" s="2"/>
      <c r="CK53" s="2"/>
      <c r="CL53" s="2"/>
      <c r="CN53"/>
      <c r="CO53" s="1"/>
      <c r="CP53"/>
      <c r="CQ53" s="1"/>
      <c r="CR53"/>
      <c r="CS53" s="1"/>
      <c r="CT53"/>
      <c r="CU53" s="1"/>
      <c r="CW53"/>
      <c r="CY53"/>
      <c r="DA53"/>
      <c r="DC53"/>
    </row>
    <row r="54" spans="2:107" ht="18" thickTop="1" thickBot="1" x14ac:dyDescent="0.25">
      <c r="B54" s="116" t="s">
        <v>4</v>
      </c>
      <c r="C54" s="9">
        <f t="shared" si="76"/>
        <v>69</v>
      </c>
      <c r="D54" s="140">
        <f t="shared" si="77"/>
        <v>10</v>
      </c>
      <c r="E54" s="9">
        <f t="shared" si="58"/>
        <v>70</v>
      </c>
      <c r="F54" s="9">
        <f t="shared" si="59"/>
        <v>4</v>
      </c>
      <c r="G54" s="9">
        <f t="shared" si="60"/>
        <v>54</v>
      </c>
      <c r="H54" s="9">
        <f t="shared" si="61"/>
        <v>7</v>
      </c>
      <c r="I54" s="9">
        <f t="shared" si="62"/>
        <v>48</v>
      </c>
      <c r="J54" s="9">
        <f t="shared" si="63"/>
        <v>6</v>
      </c>
      <c r="K54" s="9">
        <f t="shared" si="64"/>
        <v>42</v>
      </c>
      <c r="L54" s="9">
        <f t="shared" si="65"/>
        <v>1</v>
      </c>
      <c r="M54" s="9">
        <f t="shared" si="66"/>
        <v>56</v>
      </c>
      <c r="N54" s="9">
        <f t="shared" si="67"/>
        <v>61</v>
      </c>
      <c r="O54" s="9">
        <f t="shared" si="68"/>
        <v>52</v>
      </c>
      <c r="P54" s="9">
        <f t="shared" si="69"/>
        <v>3</v>
      </c>
      <c r="Q54" s="6">
        <f t="shared" si="70"/>
        <v>49</v>
      </c>
      <c r="R54" s="6">
        <f t="shared" si="71"/>
        <v>2</v>
      </c>
      <c r="S54" s="6">
        <f t="shared" si="72"/>
        <v>39</v>
      </c>
      <c r="T54" s="6">
        <f t="shared" si="73"/>
        <v>9</v>
      </c>
      <c r="U54" s="6">
        <f t="shared" si="74"/>
        <v>85</v>
      </c>
      <c r="V54" s="117">
        <f t="shared" si="75"/>
        <v>11</v>
      </c>
      <c r="AJ54" s="76"/>
      <c r="AL54" s="76"/>
      <c r="AR54"/>
      <c r="AT54"/>
      <c r="CE54" s="2"/>
      <c r="CF54" s="2"/>
      <c r="CG54" s="2"/>
      <c r="CH54" s="2"/>
      <c r="CI54" s="2"/>
      <c r="CJ54" s="2"/>
      <c r="CK54" s="2"/>
      <c r="CL54" s="2"/>
      <c r="CN54"/>
      <c r="CO54" s="1"/>
      <c r="CP54"/>
      <c r="CQ54" s="1"/>
      <c r="CR54"/>
      <c r="CS54" s="1"/>
      <c r="CT54"/>
      <c r="CU54" s="1"/>
      <c r="CW54"/>
      <c r="CY54"/>
      <c r="DA54"/>
      <c r="DC54"/>
    </row>
    <row r="55" spans="2:107" ht="18" thickTop="1" thickBot="1" x14ac:dyDescent="0.25">
      <c r="B55" s="116" t="s">
        <v>5</v>
      </c>
      <c r="C55" s="140">
        <f t="shared" si="76"/>
        <v>124</v>
      </c>
      <c r="D55" s="9">
        <f t="shared" si="77"/>
        <v>6</v>
      </c>
      <c r="E55" s="9">
        <f t="shared" si="58"/>
        <v>89</v>
      </c>
      <c r="F55" s="9">
        <f t="shared" si="59"/>
        <v>3</v>
      </c>
      <c r="G55" s="9">
        <f t="shared" si="60"/>
        <v>221</v>
      </c>
      <c r="H55" s="9">
        <f t="shared" si="61"/>
        <v>4</v>
      </c>
      <c r="I55" s="9">
        <f t="shared" si="62"/>
        <v>129</v>
      </c>
      <c r="J55" s="9">
        <f t="shared" si="63"/>
        <v>8</v>
      </c>
      <c r="K55" s="9">
        <f t="shared" si="64"/>
        <v>103</v>
      </c>
      <c r="L55" s="9">
        <f t="shared" si="65"/>
        <v>34</v>
      </c>
      <c r="M55" s="9">
        <f t="shared" si="66"/>
        <v>149</v>
      </c>
      <c r="N55" s="9">
        <f t="shared" si="67"/>
        <v>20</v>
      </c>
      <c r="O55" s="9">
        <f t="shared" si="68"/>
        <v>265</v>
      </c>
      <c r="P55" s="9">
        <f t="shared" si="69"/>
        <v>12</v>
      </c>
      <c r="Q55" s="6">
        <f t="shared" si="70"/>
        <v>139</v>
      </c>
      <c r="R55" s="6">
        <f t="shared" si="71"/>
        <v>4</v>
      </c>
      <c r="S55" s="6">
        <f t="shared" si="72"/>
        <v>209</v>
      </c>
      <c r="T55" s="6">
        <f t="shared" si="73"/>
        <v>6</v>
      </c>
      <c r="U55" s="6">
        <f t="shared" si="74"/>
        <v>138</v>
      </c>
      <c r="V55" s="117">
        <f t="shared" si="75"/>
        <v>4</v>
      </c>
      <c r="AJ55" s="76"/>
      <c r="AL55" s="76"/>
      <c r="AR55"/>
      <c r="AT55"/>
      <c r="CE55" s="2"/>
      <c r="CF55" s="2"/>
      <c r="CG55" s="2"/>
      <c r="CH55" s="2"/>
      <c r="CI55" s="2"/>
      <c r="CJ55" s="2"/>
      <c r="CK55" s="2"/>
      <c r="CL55" s="2"/>
      <c r="CN55"/>
      <c r="CO55" s="1"/>
      <c r="CP55"/>
      <c r="CQ55" s="1"/>
      <c r="CR55"/>
      <c r="CS55" s="1"/>
      <c r="CT55"/>
      <c r="CU55" s="1"/>
      <c r="CW55"/>
      <c r="CY55"/>
      <c r="DA55"/>
      <c r="DC55"/>
    </row>
    <row r="56" spans="2:107" ht="18" thickTop="1" thickBot="1" x14ac:dyDescent="0.25">
      <c r="B56" s="116" t="s">
        <v>35</v>
      </c>
      <c r="C56" s="145">
        <f t="shared" si="76"/>
        <v>293</v>
      </c>
      <c r="D56" s="142">
        <f t="shared" si="77"/>
        <v>8</v>
      </c>
      <c r="E56" s="9">
        <f t="shared" si="58"/>
        <v>100</v>
      </c>
      <c r="F56" s="9">
        <f t="shared" si="59"/>
        <v>29</v>
      </c>
      <c r="G56" s="9">
        <f t="shared" si="60"/>
        <v>182</v>
      </c>
      <c r="H56" s="9">
        <f t="shared" si="61"/>
        <v>23</v>
      </c>
      <c r="I56" s="9">
        <f t="shared" si="62"/>
        <v>267</v>
      </c>
      <c r="J56" s="9">
        <f t="shared" si="63"/>
        <v>10</v>
      </c>
      <c r="K56" s="9">
        <f t="shared" si="64"/>
        <v>195</v>
      </c>
      <c r="L56" s="9">
        <f t="shared" si="65"/>
        <v>30</v>
      </c>
      <c r="M56" s="9">
        <f t="shared" si="66"/>
        <v>193</v>
      </c>
      <c r="N56" s="9">
        <f t="shared" si="67"/>
        <v>24</v>
      </c>
      <c r="O56" s="9">
        <f t="shared" si="68"/>
        <v>258</v>
      </c>
      <c r="P56" s="9">
        <f t="shared" si="69"/>
        <v>59</v>
      </c>
      <c r="Q56" s="6">
        <f t="shared" si="70"/>
        <v>105</v>
      </c>
      <c r="R56" s="6">
        <f t="shared" si="71"/>
        <v>8</v>
      </c>
      <c r="S56" s="6">
        <f t="shared" si="72"/>
        <v>224</v>
      </c>
      <c r="T56" s="6">
        <f t="shared" si="73"/>
        <v>4</v>
      </c>
      <c r="U56" s="6">
        <f t="shared" si="74"/>
        <v>346</v>
      </c>
      <c r="V56" s="117">
        <f t="shared" si="75"/>
        <v>18</v>
      </c>
      <c r="AJ56" s="76"/>
      <c r="AL56" s="76"/>
      <c r="AR56"/>
      <c r="AT56"/>
      <c r="CE56" s="2"/>
      <c r="CF56" s="2"/>
      <c r="CG56" s="2"/>
      <c r="CH56" s="2"/>
      <c r="CI56" s="2"/>
      <c r="CJ56" s="2"/>
      <c r="CK56" s="2"/>
      <c r="CL56" s="2"/>
      <c r="CN56"/>
      <c r="CO56" s="1"/>
      <c r="CP56"/>
      <c r="CQ56" s="1"/>
      <c r="CR56"/>
      <c r="CS56" s="1"/>
      <c r="CT56"/>
      <c r="CU56" s="1"/>
      <c r="CW56"/>
      <c r="CY56"/>
      <c r="DA56"/>
      <c r="DC56"/>
    </row>
    <row r="57" spans="2:107" ht="18" thickTop="1" thickBot="1" x14ac:dyDescent="0.25">
      <c r="B57" s="116" t="s">
        <v>31</v>
      </c>
      <c r="C57" s="141">
        <f t="shared" si="76"/>
        <v>106</v>
      </c>
      <c r="D57" s="9">
        <f t="shared" si="77"/>
        <v>3</v>
      </c>
      <c r="E57" s="9">
        <f t="shared" si="58"/>
        <v>141</v>
      </c>
      <c r="F57" s="9">
        <f t="shared" si="59"/>
        <v>3</v>
      </c>
      <c r="G57" s="9">
        <f t="shared" si="60"/>
        <v>112</v>
      </c>
      <c r="H57" s="124">
        <f t="shared" si="61"/>
        <v>0</v>
      </c>
      <c r="I57" s="9">
        <f t="shared" si="62"/>
        <v>109</v>
      </c>
      <c r="J57" s="9">
        <f t="shared" si="63"/>
        <v>8</v>
      </c>
      <c r="K57" s="9">
        <f t="shared" si="64"/>
        <v>192</v>
      </c>
      <c r="L57" s="9">
        <f t="shared" si="65"/>
        <v>1</v>
      </c>
      <c r="M57" s="9">
        <f t="shared" si="66"/>
        <v>67</v>
      </c>
      <c r="N57" s="9">
        <f t="shared" si="67"/>
        <v>15</v>
      </c>
      <c r="O57" s="9">
        <f t="shared" si="68"/>
        <v>68</v>
      </c>
      <c r="P57" s="9">
        <f t="shared" si="69"/>
        <v>1</v>
      </c>
      <c r="Q57" s="6">
        <f t="shared" si="70"/>
        <v>45</v>
      </c>
      <c r="R57" s="6">
        <f t="shared" si="71"/>
        <v>2</v>
      </c>
      <c r="S57" s="6">
        <f t="shared" si="72"/>
        <v>39</v>
      </c>
      <c r="T57" s="6">
        <f t="shared" si="73"/>
        <v>2</v>
      </c>
      <c r="U57" s="6">
        <f t="shared" si="74"/>
        <v>58</v>
      </c>
      <c r="V57" s="117">
        <f t="shared" si="75"/>
        <v>2</v>
      </c>
      <c r="AJ57" s="76"/>
      <c r="AL57" s="76"/>
      <c r="AR57"/>
      <c r="AT57"/>
      <c r="CE57" s="2"/>
      <c r="CF57" s="2"/>
      <c r="CG57" s="2"/>
      <c r="CH57" s="2"/>
      <c r="CI57" s="2"/>
      <c r="CJ57" s="2"/>
      <c r="CK57" s="2"/>
      <c r="CL57" s="2"/>
      <c r="CN57"/>
      <c r="CO57" s="1"/>
      <c r="CP57"/>
      <c r="CQ57" s="1"/>
      <c r="CR57"/>
      <c r="CS57" s="1"/>
      <c r="CT57"/>
      <c r="CU57" s="1"/>
      <c r="CW57"/>
      <c r="CY57"/>
      <c r="DA57"/>
      <c r="DC57"/>
    </row>
    <row r="58" spans="2:107" ht="18" thickTop="1" thickBot="1" x14ac:dyDescent="0.25">
      <c r="B58" s="123" t="s">
        <v>6</v>
      </c>
      <c r="C58" s="9">
        <f t="shared" si="76"/>
        <v>3</v>
      </c>
      <c r="D58" s="124">
        <f t="shared" si="77"/>
        <v>0</v>
      </c>
      <c r="E58" s="9">
        <f t="shared" si="58"/>
        <v>3</v>
      </c>
      <c r="F58" s="124">
        <f t="shared" si="59"/>
        <v>0</v>
      </c>
      <c r="G58" s="9">
        <f t="shared" si="60"/>
        <v>7</v>
      </c>
      <c r="H58" s="124">
        <f t="shared" si="61"/>
        <v>0</v>
      </c>
      <c r="I58" s="9">
        <f t="shared" si="62"/>
        <v>8</v>
      </c>
      <c r="J58" s="124">
        <f t="shared" si="63"/>
        <v>0</v>
      </c>
      <c r="K58" s="9">
        <f t="shared" si="64"/>
        <v>12</v>
      </c>
      <c r="L58" s="124">
        <f t="shared" si="65"/>
        <v>0</v>
      </c>
      <c r="M58" s="9">
        <f t="shared" si="66"/>
        <v>1</v>
      </c>
      <c r="N58" s="124">
        <f t="shared" si="67"/>
        <v>0</v>
      </c>
      <c r="O58" s="9">
        <f t="shared" si="68"/>
        <v>2</v>
      </c>
      <c r="P58" s="124">
        <f t="shared" si="69"/>
        <v>0</v>
      </c>
      <c r="Q58" s="6">
        <f t="shared" si="70"/>
        <v>11</v>
      </c>
      <c r="R58" s="124">
        <f t="shared" si="71"/>
        <v>0</v>
      </c>
      <c r="S58" s="6">
        <f t="shared" si="72"/>
        <v>4</v>
      </c>
      <c r="T58" s="124">
        <f t="shared" si="73"/>
        <v>0</v>
      </c>
      <c r="U58" s="6">
        <f t="shared" si="74"/>
        <v>73</v>
      </c>
      <c r="V58" s="125">
        <f t="shared" si="75"/>
        <v>0</v>
      </c>
      <c r="AJ58" s="76"/>
      <c r="AL58" s="76"/>
      <c r="AR58"/>
      <c r="AT58"/>
      <c r="CE58" s="2"/>
      <c r="CF58" s="2"/>
      <c r="CG58" s="2"/>
      <c r="CH58" s="2"/>
      <c r="CI58" s="2"/>
      <c r="CJ58" s="2"/>
      <c r="CK58" s="2"/>
      <c r="CL58" s="2"/>
      <c r="CN58"/>
      <c r="CO58" s="1"/>
      <c r="CP58"/>
      <c r="CQ58" s="1"/>
      <c r="CR58"/>
      <c r="CS58" s="1"/>
      <c r="CT58"/>
      <c r="CU58" s="1"/>
      <c r="CW58"/>
      <c r="CY58"/>
      <c r="DA58"/>
      <c r="DC58"/>
    </row>
    <row r="59" spans="2:107" ht="18" thickTop="1" thickBot="1" x14ac:dyDescent="0.25">
      <c r="B59" s="116" t="s">
        <v>7</v>
      </c>
      <c r="C59" s="141">
        <f t="shared" si="76"/>
        <v>410</v>
      </c>
      <c r="D59" s="9">
        <f t="shared" si="77"/>
        <v>8</v>
      </c>
      <c r="E59" s="9">
        <f t="shared" si="58"/>
        <v>554</v>
      </c>
      <c r="F59" s="9">
        <f t="shared" si="59"/>
        <v>7</v>
      </c>
      <c r="G59" s="9">
        <f t="shared" si="60"/>
        <v>748</v>
      </c>
      <c r="H59" s="9">
        <f t="shared" si="61"/>
        <v>3</v>
      </c>
      <c r="I59" s="9">
        <f t="shared" si="62"/>
        <v>405</v>
      </c>
      <c r="J59" s="9">
        <f t="shared" si="63"/>
        <v>6</v>
      </c>
      <c r="K59" s="9">
        <f t="shared" si="64"/>
        <v>375</v>
      </c>
      <c r="L59" s="9">
        <f t="shared" si="65"/>
        <v>5</v>
      </c>
      <c r="M59" s="9">
        <f t="shared" si="66"/>
        <v>219</v>
      </c>
      <c r="N59" s="9">
        <f t="shared" si="67"/>
        <v>58</v>
      </c>
      <c r="O59" s="9">
        <f t="shared" si="68"/>
        <v>165</v>
      </c>
      <c r="P59" s="9">
        <f t="shared" si="69"/>
        <v>8</v>
      </c>
      <c r="Q59" s="6">
        <f t="shared" si="70"/>
        <v>159</v>
      </c>
      <c r="R59" s="6">
        <f t="shared" si="71"/>
        <v>7</v>
      </c>
      <c r="S59" s="6">
        <f t="shared" si="72"/>
        <v>293</v>
      </c>
      <c r="T59" s="6">
        <f t="shared" si="73"/>
        <v>9</v>
      </c>
      <c r="U59" s="6">
        <f t="shared" si="74"/>
        <v>849</v>
      </c>
      <c r="V59" s="117">
        <f t="shared" si="75"/>
        <v>3</v>
      </c>
      <c r="AJ59" s="76"/>
      <c r="AL59" s="76"/>
      <c r="AR59"/>
      <c r="AT59"/>
      <c r="CE59" s="2"/>
      <c r="CF59" s="2"/>
      <c r="CG59" s="2"/>
      <c r="CH59" s="2"/>
      <c r="CI59" s="2"/>
      <c r="CJ59" s="2"/>
      <c r="CK59" s="2"/>
      <c r="CL59" s="2"/>
      <c r="CN59"/>
      <c r="CO59" s="1"/>
      <c r="CP59"/>
      <c r="CQ59" s="1"/>
      <c r="CR59"/>
      <c r="CS59" s="1"/>
      <c r="CT59"/>
      <c r="CU59" s="1"/>
      <c r="CW59"/>
      <c r="CY59"/>
      <c r="DA59"/>
      <c r="DC59"/>
    </row>
    <row r="60" spans="2:107" ht="18" thickTop="1" thickBot="1" x14ac:dyDescent="0.25">
      <c r="B60" s="116" t="s">
        <v>8</v>
      </c>
      <c r="C60" s="146">
        <f t="shared" si="76"/>
        <v>190</v>
      </c>
      <c r="D60" s="9">
        <f t="shared" si="77"/>
        <v>3</v>
      </c>
      <c r="E60" s="9">
        <f t="shared" si="58"/>
        <v>114</v>
      </c>
      <c r="F60" s="9">
        <f t="shared" si="59"/>
        <v>2</v>
      </c>
      <c r="G60" s="9">
        <f t="shared" si="60"/>
        <v>157</v>
      </c>
      <c r="H60" s="9">
        <f t="shared" si="61"/>
        <v>7</v>
      </c>
      <c r="I60" s="9">
        <f t="shared" si="62"/>
        <v>109</v>
      </c>
      <c r="J60" s="9">
        <f t="shared" si="63"/>
        <v>5</v>
      </c>
      <c r="K60" s="9">
        <f t="shared" si="64"/>
        <v>181</v>
      </c>
      <c r="L60" s="9">
        <f t="shared" si="65"/>
        <v>27</v>
      </c>
      <c r="M60" s="9">
        <f t="shared" si="66"/>
        <v>157</v>
      </c>
      <c r="N60" s="9">
        <f t="shared" si="67"/>
        <v>9</v>
      </c>
      <c r="O60" s="9">
        <f t="shared" si="68"/>
        <v>302</v>
      </c>
      <c r="P60" s="9">
        <f t="shared" si="69"/>
        <v>7</v>
      </c>
      <c r="Q60" s="6">
        <f t="shared" si="70"/>
        <v>304</v>
      </c>
      <c r="R60" s="6">
        <f t="shared" si="71"/>
        <v>9</v>
      </c>
      <c r="S60" s="6">
        <f t="shared" si="72"/>
        <v>248</v>
      </c>
      <c r="T60" s="6">
        <f t="shared" si="73"/>
        <v>2</v>
      </c>
      <c r="U60" s="6">
        <f t="shared" si="74"/>
        <v>248</v>
      </c>
      <c r="V60" s="117">
        <f t="shared" si="75"/>
        <v>10</v>
      </c>
      <c r="AJ60" s="76"/>
      <c r="AL60" s="76"/>
      <c r="AR60"/>
      <c r="AT60"/>
      <c r="CE60" s="2"/>
      <c r="CF60" s="2"/>
      <c r="CG60" s="2"/>
      <c r="CH60" s="2"/>
      <c r="CI60" s="2"/>
      <c r="CJ60" s="2"/>
      <c r="CK60" s="2"/>
      <c r="CL60" s="2"/>
      <c r="CN60"/>
      <c r="CO60" s="1"/>
      <c r="CP60"/>
      <c r="CQ60" s="1"/>
      <c r="CR60"/>
      <c r="CS60" s="1"/>
      <c r="CT60"/>
      <c r="CU60" s="1"/>
      <c r="CW60"/>
      <c r="CY60"/>
      <c r="DA60"/>
      <c r="DC60"/>
    </row>
    <row r="61" spans="2:107" ht="18" thickTop="1" thickBot="1" x14ac:dyDescent="0.25">
      <c r="B61" s="116" t="s">
        <v>9</v>
      </c>
      <c r="C61" s="140">
        <f t="shared" si="76"/>
        <v>286</v>
      </c>
      <c r="D61" s="142">
        <f t="shared" si="77"/>
        <v>3</v>
      </c>
      <c r="E61" s="9">
        <f t="shared" si="58"/>
        <v>178</v>
      </c>
      <c r="F61" s="9">
        <f t="shared" si="59"/>
        <v>10</v>
      </c>
      <c r="G61" s="9">
        <f t="shared" si="60"/>
        <v>198</v>
      </c>
      <c r="H61" s="9">
        <f t="shared" si="61"/>
        <v>1</v>
      </c>
      <c r="I61" s="9">
        <f t="shared" si="62"/>
        <v>111</v>
      </c>
      <c r="J61" s="9">
        <f t="shared" si="63"/>
        <v>11</v>
      </c>
      <c r="K61" s="9">
        <f t="shared" si="64"/>
        <v>181</v>
      </c>
      <c r="L61" s="9">
        <f t="shared" si="65"/>
        <v>7</v>
      </c>
      <c r="M61" s="9">
        <f t="shared" si="66"/>
        <v>89</v>
      </c>
      <c r="N61" s="9">
        <f t="shared" si="67"/>
        <v>3</v>
      </c>
      <c r="O61" s="9">
        <f t="shared" si="68"/>
        <v>275</v>
      </c>
      <c r="P61" s="9">
        <f t="shared" si="69"/>
        <v>8</v>
      </c>
      <c r="Q61" s="6">
        <f t="shared" si="70"/>
        <v>261</v>
      </c>
      <c r="R61" s="6">
        <f t="shared" si="71"/>
        <v>8</v>
      </c>
      <c r="S61" s="6">
        <f t="shared" si="72"/>
        <v>168</v>
      </c>
      <c r="T61" s="6">
        <f t="shared" si="73"/>
        <v>3</v>
      </c>
      <c r="U61" s="6">
        <f t="shared" si="74"/>
        <v>202</v>
      </c>
      <c r="V61" s="117">
        <f t="shared" si="75"/>
        <v>12</v>
      </c>
      <c r="AJ61" s="76"/>
      <c r="AL61" s="76"/>
      <c r="AR61"/>
      <c r="AT61"/>
      <c r="CE61" s="2"/>
      <c r="CF61" s="2"/>
      <c r="CG61" s="2"/>
      <c r="CH61" s="2"/>
      <c r="CI61" s="2"/>
      <c r="CJ61" s="2"/>
      <c r="CK61" s="2"/>
      <c r="CL61" s="2"/>
      <c r="CN61"/>
      <c r="CO61" s="1"/>
      <c r="CP61"/>
      <c r="CQ61" s="1"/>
      <c r="CR61"/>
      <c r="CS61" s="1"/>
      <c r="CT61"/>
      <c r="CU61" s="1"/>
      <c r="CW61"/>
      <c r="CY61"/>
      <c r="DA61"/>
      <c r="DC61"/>
    </row>
    <row r="62" spans="2:107" ht="18" thickTop="1" thickBot="1" x14ac:dyDescent="0.25">
      <c r="B62" s="116" t="s">
        <v>10</v>
      </c>
      <c r="C62" s="140">
        <f t="shared" si="76"/>
        <v>113</v>
      </c>
      <c r="D62" s="9">
        <f t="shared" si="77"/>
        <v>2</v>
      </c>
      <c r="E62" s="9">
        <f t="shared" si="58"/>
        <v>75</v>
      </c>
      <c r="F62" s="9">
        <f t="shared" si="59"/>
        <v>2</v>
      </c>
      <c r="G62" s="9">
        <f t="shared" si="60"/>
        <v>88</v>
      </c>
      <c r="H62" s="9">
        <f t="shared" si="61"/>
        <v>1</v>
      </c>
      <c r="I62" s="9">
        <f t="shared" si="62"/>
        <v>85</v>
      </c>
      <c r="J62" s="9">
        <f t="shared" si="63"/>
        <v>3</v>
      </c>
      <c r="K62" s="9">
        <f t="shared" si="64"/>
        <v>69</v>
      </c>
      <c r="L62" s="9">
        <f t="shared" si="65"/>
        <v>3</v>
      </c>
      <c r="M62" s="9">
        <f t="shared" si="66"/>
        <v>51</v>
      </c>
      <c r="N62" s="9">
        <f t="shared" si="67"/>
        <v>44</v>
      </c>
      <c r="O62" s="9">
        <f t="shared" si="68"/>
        <v>50</v>
      </c>
      <c r="P62" s="9">
        <f t="shared" si="69"/>
        <v>2</v>
      </c>
      <c r="Q62" s="6">
        <f t="shared" si="70"/>
        <v>204</v>
      </c>
      <c r="R62" s="6">
        <f t="shared" si="71"/>
        <v>6</v>
      </c>
      <c r="S62" s="6">
        <f t="shared" si="72"/>
        <v>15</v>
      </c>
      <c r="T62" s="6">
        <f t="shared" si="73"/>
        <v>2</v>
      </c>
      <c r="U62" s="6">
        <f t="shared" si="74"/>
        <v>139</v>
      </c>
      <c r="V62" s="117">
        <f t="shared" si="75"/>
        <v>11</v>
      </c>
      <c r="AJ62" s="76"/>
      <c r="AL62" s="76"/>
      <c r="AR62"/>
      <c r="AT62"/>
      <c r="CE62" s="2"/>
      <c r="CF62" s="2"/>
      <c r="CG62" s="2"/>
      <c r="CH62" s="2"/>
      <c r="CI62" s="2"/>
      <c r="CJ62" s="2"/>
      <c r="CK62" s="2"/>
      <c r="CL62" s="2"/>
      <c r="CN62"/>
      <c r="CO62" s="1"/>
      <c r="CP62"/>
      <c r="CQ62" s="1"/>
      <c r="CR62"/>
      <c r="CS62" s="1"/>
      <c r="CT62"/>
      <c r="CU62" s="1"/>
      <c r="CW62"/>
      <c r="CY62"/>
      <c r="DA62"/>
      <c r="DC62"/>
    </row>
    <row r="63" spans="2:107" ht="18" thickTop="1" thickBot="1" x14ac:dyDescent="0.25">
      <c r="B63" s="116" t="s">
        <v>11</v>
      </c>
      <c r="C63" s="140">
        <f t="shared" si="76"/>
        <v>471</v>
      </c>
      <c r="D63" s="144">
        <f t="shared" si="77"/>
        <v>83</v>
      </c>
      <c r="E63" s="9">
        <f t="shared" si="58"/>
        <v>297</v>
      </c>
      <c r="F63" s="9">
        <f t="shared" si="59"/>
        <v>41</v>
      </c>
      <c r="G63" s="9">
        <f t="shared" si="60"/>
        <v>398</v>
      </c>
      <c r="H63" s="9">
        <f t="shared" si="61"/>
        <v>21</v>
      </c>
      <c r="I63" s="9">
        <f t="shared" si="62"/>
        <v>477</v>
      </c>
      <c r="J63" s="9">
        <f t="shared" si="63"/>
        <v>21</v>
      </c>
      <c r="K63" s="9">
        <f t="shared" si="64"/>
        <v>258</v>
      </c>
      <c r="L63" s="9">
        <f t="shared" si="65"/>
        <v>31</v>
      </c>
      <c r="M63" s="9">
        <f t="shared" si="66"/>
        <v>242</v>
      </c>
      <c r="N63" s="9">
        <f t="shared" si="67"/>
        <v>147</v>
      </c>
      <c r="O63" s="9">
        <f t="shared" si="68"/>
        <v>229</v>
      </c>
      <c r="P63" s="9">
        <f t="shared" si="69"/>
        <v>40</v>
      </c>
      <c r="Q63" s="6">
        <f t="shared" si="70"/>
        <v>240</v>
      </c>
      <c r="R63" s="6">
        <f t="shared" si="71"/>
        <v>15</v>
      </c>
      <c r="S63" s="6">
        <f t="shared" si="72"/>
        <v>127</v>
      </c>
      <c r="T63" s="6">
        <f t="shared" si="73"/>
        <v>20</v>
      </c>
      <c r="U63" s="6">
        <f t="shared" si="74"/>
        <v>523</v>
      </c>
      <c r="V63" s="117">
        <f t="shared" si="75"/>
        <v>17</v>
      </c>
      <c r="AJ63" s="76"/>
      <c r="AL63" s="76"/>
      <c r="AR63"/>
      <c r="AT63"/>
      <c r="CE63" s="2"/>
      <c r="CF63" s="2"/>
      <c r="CG63" s="2"/>
      <c r="CH63" s="2"/>
      <c r="CI63" s="2"/>
      <c r="CJ63" s="2"/>
      <c r="CK63" s="2"/>
      <c r="CL63" s="2"/>
      <c r="CN63"/>
      <c r="CO63" s="1"/>
      <c r="CP63"/>
      <c r="CQ63" s="1"/>
      <c r="CR63"/>
      <c r="CS63" s="1"/>
      <c r="CT63"/>
      <c r="CU63" s="1"/>
      <c r="CW63"/>
      <c r="CY63"/>
      <c r="DA63"/>
      <c r="DC63"/>
    </row>
    <row r="64" spans="2:107" ht="17" thickTop="1" x14ac:dyDescent="0.2">
      <c r="B64" s="123" t="s">
        <v>12</v>
      </c>
      <c r="C64" s="9">
        <f t="shared" si="76"/>
        <v>73</v>
      </c>
      <c r="D64" s="124">
        <f t="shared" si="77"/>
        <v>0</v>
      </c>
      <c r="E64" s="9">
        <f t="shared" si="58"/>
        <v>62</v>
      </c>
      <c r="F64" s="124">
        <f t="shared" si="59"/>
        <v>0</v>
      </c>
      <c r="G64" s="9">
        <f t="shared" si="60"/>
        <v>83</v>
      </c>
      <c r="H64" s="124">
        <f t="shared" si="61"/>
        <v>0</v>
      </c>
      <c r="I64" s="9">
        <f t="shared" si="62"/>
        <v>45</v>
      </c>
      <c r="J64" s="124">
        <f t="shared" si="63"/>
        <v>0</v>
      </c>
      <c r="K64" s="9">
        <f t="shared" si="64"/>
        <v>64</v>
      </c>
      <c r="L64" s="124">
        <f t="shared" si="65"/>
        <v>0</v>
      </c>
      <c r="M64" s="9">
        <f t="shared" si="66"/>
        <v>56</v>
      </c>
      <c r="N64" s="9">
        <f t="shared" si="67"/>
        <v>1</v>
      </c>
      <c r="O64" s="9">
        <f t="shared" si="68"/>
        <v>55</v>
      </c>
      <c r="P64" s="124">
        <f t="shared" si="69"/>
        <v>0</v>
      </c>
      <c r="Q64" s="6">
        <f t="shared" si="70"/>
        <v>58</v>
      </c>
      <c r="R64" s="6">
        <f t="shared" si="71"/>
        <v>1</v>
      </c>
      <c r="S64" s="6">
        <f t="shared" si="72"/>
        <v>69</v>
      </c>
      <c r="T64" s="6">
        <f t="shared" si="73"/>
        <v>1</v>
      </c>
      <c r="U64" s="6">
        <f t="shared" si="74"/>
        <v>53</v>
      </c>
      <c r="V64" s="125">
        <f t="shared" si="75"/>
        <v>0</v>
      </c>
      <c r="AJ64" s="76"/>
      <c r="AL64" s="76"/>
      <c r="AR64"/>
      <c r="AT64"/>
      <c r="CE64" s="2"/>
      <c r="CF64" s="2"/>
      <c r="CG64" s="2"/>
      <c r="CH64" s="2"/>
      <c r="CI64" s="2"/>
      <c r="CJ64" s="2"/>
      <c r="CK64" s="2"/>
      <c r="CL64" s="2"/>
      <c r="CN64"/>
      <c r="CO64" s="1"/>
      <c r="CP64"/>
      <c r="CQ64" s="1"/>
      <c r="CR64"/>
      <c r="CS64" s="1"/>
      <c r="CT64"/>
      <c r="CU64" s="1"/>
      <c r="CW64"/>
      <c r="CY64"/>
      <c r="DA64"/>
      <c r="DC64"/>
    </row>
    <row r="65" spans="1:107" x14ac:dyDescent="0.2">
      <c r="B65" s="123" t="s">
        <v>13</v>
      </c>
      <c r="C65" s="9">
        <f t="shared" si="76"/>
        <v>17</v>
      </c>
      <c r="D65" s="124">
        <f t="shared" si="77"/>
        <v>0</v>
      </c>
      <c r="E65" s="9">
        <f t="shared" si="58"/>
        <v>18</v>
      </c>
      <c r="F65" s="124">
        <f t="shared" si="59"/>
        <v>0</v>
      </c>
      <c r="G65" s="9">
        <f t="shared" si="60"/>
        <v>14</v>
      </c>
      <c r="H65" s="124">
        <f t="shared" si="61"/>
        <v>0</v>
      </c>
      <c r="I65" s="9">
        <f t="shared" si="62"/>
        <v>13</v>
      </c>
      <c r="J65" s="124">
        <f t="shared" si="63"/>
        <v>0</v>
      </c>
      <c r="K65" s="9">
        <f t="shared" si="64"/>
        <v>22</v>
      </c>
      <c r="L65" s="124">
        <f t="shared" si="65"/>
        <v>0</v>
      </c>
      <c r="M65" s="9">
        <f t="shared" si="66"/>
        <v>14</v>
      </c>
      <c r="N65" s="9">
        <f t="shared" si="67"/>
        <v>3</v>
      </c>
      <c r="O65" s="9">
        <f t="shared" si="68"/>
        <v>77</v>
      </c>
      <c r="P65" s="9">
        <f t="shared" si="69"/>
        <v>1</v>
      </c>
      <c r="Q65" s="6">
        <f t="shared" si="70"/>
        <v>40</v>
      </c>
      <c r="R65" s="6">
        <f t="shared" si="71"/>
        <v>2</v>
      </c>
      <c r="S65" s="6">
        <f t="shared" si="72"/>
        <v>54</v>
      </c>
      <c r="T65" s="6">
        <f t="shared" si="73"/>
        <v>3</v>
      </c>
      <c r="U65" s="6">
        <f t="shared" si="74"/>
        <v>30</v>
      </c>
      <c r="V65" s="117">
        <f t="shared" si="75"/>
        <v>2</v>
      </c>
      <c r="AJ65" s="76"/>
      <c r="AL65" s="76"/>
      <c r="AR65"/>
      <c r="AT65"/>
      <c r="CE65" s="2"/>
      <c r="CF65" s="2"/>
      <c r="CG65" s="2"/>
      <c r="CH65" s="2"/>
      <c r="CI65" s="2"/>
      <c r="CJ65" s="2"/>
      <c r="CK65" s="2"/>
      <c r="CL65" s="2"/>
      <c r="CN65"/>
      <c r="CO65" s="1"/>
      <c r="CP65"/>
      <c r="CQ65" s="1"/>
      <c r="CR65"/>
      <c r="CS65" s="1"/>
      <c r="CT65"/>
      <c r="CU65" s="1"/>
      <c r="CW65"/>
      <c r="CY65"/>
      <c r="DA65"/>
      <c r="DC65"/>
    </row>
    <row r="66" spans="1:107" x14ac:dyDescent="0.2">
      <c r="B66" s="123" t="s">
        <v>14</v>
      </c>
      <c r="C66" s="9">
        <f t="shared" si="76"/>
        <v>36</v>
      </c>
      <c r="D66" s="124">
        <f t="shared" si="77"/>
        <v>0</v>
      </c>
      <c r="E66" s="9">
        <f t="shared" si="58"/>
        <v>46</v>
      </c>
      <c r="F66" s="124">
        <f t="shared" si="59"/>
        <v>0</v>
      </c>
      <c r="G66" s="9">
        <f t="shared" si="60"/>
        <v>42</v>
      </c>
      <c r="H66" s="124">
        <f t="shared" si="61"/>
        <v>0</v>
      </c>
      <c r="I66" s="9">
        <f t="shared" si="62"/>
        <v>82</v>
      </c>
      <c r="J66" s="124">
        <f t="shared" si="63"/>
        <v>0</v>
      </c>
      <c r="K66" s="9">
        <f t="shared" si="64"/>
        <v>55</v>
      </c>
      <c r="L66" s="124">
        <f t="shared" si="65"/>
        <v>0</v>
      </c>
      <c r="M66" s="9">
        <f t="shared" si="66"/>
        <v>38</v>
      </c>
      <c r="N66" s="124">
        <f t="shared" si="67"/>
        <v>0</v>
      </c>
      <c r="O66" s="9">
        <f t="shared" si="68"/>
        <v>15</v>
      </c>
      <c r="P66" s="9">
        <f t="shared" si="69"/>
        <v>1</v>
      </c>
      <c r="Q66" s="6">
        <f t="shared" si="70"/>
        <v>41</v>
      </c>
      <c r="R66" s="6">
        <f t="shared" si="71"/>
        <v>2</v>
      </c>
      <c r="S66" s="6">
        <f t="shared" si="72"/>
        <v>17</v>
      </c>
      <c r="T66" s="6">
        <f t="shared" si="73"/>
        <v>3</v>
      </c>
      <c r="U66" s="6">
        <f t="shared" si="74"/>
        <v>18</v>
      </c>
      <c r="V66" s="117">
        <f t="shared" si="75"/>
        <v>11</v>
      </c>
      <c r="AJ66" s="76"/>
      <c r="AL66" s="76"/>
      <c r="AR66"/>
      <c r="AT66"/>
      <c r="CE66" s="2"/>
      <c r="CF66" s="2"/>
      <c r="CG66" s="2"/>
      <c r="CH66" s="2"/>
      <c r="CI66" s="2"/>
      <c r="CJ66" s="2"/>
      <c r="CK66" s="2"/>
      <c r="CL66" s="2"/>
      <c r="CN66"/>
      <c r="CO66" s="1"/>
      <c r="CP66"/>
      <c r="CQ66" s="1"/>
      <c r="CR66"/>
      <c r="CS66" s="1"/>
      <c r="CT66"/>
      <c r="CU66" s="1"/>
      <c r="CW66"/>
      <c r="CY66"/>
      <c r="DA66"/>
      <c r="DC66"/>
    </row>
    <row r="67" spans="1:107" ht="17" thickBot="1" x14ac:dyDescent="0.25">
      <c r="B67" s="123" t="s">
        <v>15</v>
      </c>
      <c r="C67" s="9">
        <f t="shared" si="76"/>
        <v>21</v>
      </c>
      <c r="D67" s="124">
        <f t="shared" si="77"/>
        <v>0</v>
      </c>
      <c r="E67" s="9">
        <f t="shared" si="58"/>
        <v>24</v>
      </c>
      <c r="F67" s="124">
        <f t="shared" si="59"/>
        <v>0</v>
      </c>
      <c r="G67" s="9">
        <f t="shared" si="60"/>
        <v>22</v>
      </c>
      <c r="H67" s="124">
        <f t="shared" si="61"/>
        <v>0</v>
      </c>
      <c r="I67" s="9">
        <f t="shared" si="62"/>
        <v>21</v>
      </c>
      <c r="J67" s="9">
        <f t="shared" si="63"/>
        <v>1</v>
      </c>
      <c r="K67" s="9">
        <f t="shared" si="64"/>
        <v>10</v>
      </c>
      <c r="L67" s="9">
        <f t="shared" si="65"/>
        <v>2</v>
      </c>
      <c r="M67" s="9">
        <f t="shared" si="66"/>
        <v>14</v>
      </c>
      <c r="N67" s="9">
        <f t="shared" si="67"/>
        <v>9</v>
      </c>
      <c r="O67" s="9">
        <f t="shared" si="68"/>
        <v>83</v>
      </c>
      <c r="P67" s="9">
        <f t="shared" si="69"/>
        <v>5</v>
      </c>
      <c r="Q67" s="6">
        <f t="shared" si="70"/>
        <v>34</v>
      </c>
      <c r="R67" s="6">
        <f t="shared" si="71"/>
        <v>2</v>
      </c>
      <c r="S67" s="6">
        <f t="shared" si="72"/>
        <v>44</v>
      </c>
      <c r="T67" s="6">
        <f t="shared" si="73"/>
        <v>1</v>
      </c>
      <c r="U67" s="6">
        <f t="shared" si="74"/>
        <v>59</v>
      </c>
      <c r="V67" s="117">
        <f t="shared" si="75"/>
        <v>1</v>
      </c>
      <c r="AJ67" s="76"/>
      <c r="AL67" s="76"/>
      <c r="AR67"/>
      <c r="AT67"/>
      <c r="CE67" s="2"/>
      <c r="CF67" s="2"/>
      <c r="CG67" s="2"/>
      <c r="CH67" s="2"/>
      <c r="CI67" s="2"/>
      <c r="CJ67" s="2"/>
      <c r="CK67" s="2"/>
      <c r="CL67" s="2"/>
      <c r="CN67"/>
      <c r="CO67" s="1"/>
      <c r="CP67"/>
      <c r="CQ67" s="1"/>
      <c r="CR67"/>
      <c r="CS67" s="1"/>
      <c r="CT67"/>
      <c r="CU67" s="1"/>
      <c r="CW67"/>
      <c r="CY67"/>
      <c r="DA67"/>
      <c r="DC67"/>
    </row>
    <row r="68" spans="1:107" ht="18" thickTop="1" thickBot="1" x14ac:dyDescent="0.25">
      <c r="B68" s="116" t="s">
        <v>16</v>
      </c>
      <c r="C68" s="140">
        <f t="shared" si="76"/>
        <v>2541</v>
      </c>
      <c r="D68" s="9">
        <f t="shared" si="77"/>
        <v>37</v>
      </c>
      <c r="E68" s="9">
        <f t="shared" si="58"/>
        <v>2302</v>
      </c>
      <c r="F68" s="9">
        <f t="shared" si="59"/>
        <v>37</v>
      </c>
      <c r="G68" s="9">
        <f t="shared" si="60"/>
        <v>4406</v>
      </c>
      <c r="H68" s="9">
        <f t="shared" si="61"/>
        <v>36</v>
      </c>
      <c r="I68" s="9">
        <f t="shared" si="62"/>
        <v>5543</v>
      </c>
      <c r="J68" s="9">
        <f t="shared" si="63"/>
        <v>47</v>
      </c>
      <c r="K68" s="9">
        <f t="shared" si="64"/>
        <v>3570</v>
      </c>
      <c r="L68" s="9">
        <f t="shared" si="65"/>
        <v>31</v>
      </c>
      <c r="M68" s="9">
        <f t="shared" si="66"/>
        <v>3940</v>
      </c>
      <c r="N68" s="9">
        <f t="shared" si="67"/>
        <v>95</v>
      </c>
      <c r="O68" s="9">
        <f t="shared" si="68"/>
        <v>3390</v>
      </c>
      <c r="P68" s="9">
        <f t="shared" si="69"/>
        <v>180</v>
      </c>
      <c r="Q68" s="6">
        <f t="shared" si="70"/>
        <v>5193</v>
      </c>
      <c r="R68" s="6">
        <f t="shared" si="71"/>
        <v>96</v>
      </c>
      <c r="S68" s="6">
        <f t="shared" si="72"/>
        <v>4252</v>
      </c>
      <c r="T68" s="6">
        <f t="shared" si="73"/>
        <v>80</v>
      </c>
      <c r="U68" s="6">
        <f t="shared" si="74"/>
        <v>4118</v>
      </c>
      <c r="V68" s="117">
        <f t="shared" si="75"/>
        <v>238</v>
      </c>
      <c r="AJ68" s="76"/>
      <c r="AL68" s="76"/>
      <c r="AR68"/>
      <c r="AT68"/>
      <c r="CE68" s="2"/>
      <c r="CF68" s="2"/>
      <c r="CG68" s="2"/>
      <c r="CH68" s="2"/>
      <c r="CI68" s="2"/>
      <c r="CJ68" s="2"/>
      <c r="CK68" s="2"/>
      <c r="CL68" s="2"/>
      <c r="CN68"/>
      <c r="CO68" s="1"/>
      <c r="CP68"/>
      <c r="CQ68" s="1"/>
      <c r="CR68"/>
      <c r="CS68" s="1"/>
      <c r="CT68"/>
      <c r="CU68" s="1"/>
      <c r="CW68"/>
      <c r="CY68"/>
      <c r="DA68"/>
      <c r="DC68"/>
    </row>
    <row r="69" spans="1:107" ht="18" thickTop="1" thickBot="1" x14ac:dyDescent="0.25">
      <c r="B69" s="123" t="s">
        <v>17</v>
      </c>
      <c r="C69" s="145">
        <f t="shared" si="76"/>
        <v>47</v>
      </c>
      <c r="D69" s="124">
        <f t="shared" si="77"/>
        <v>0</v>
      </c>
      <c r="E69" s="9">
        <f t="shared" si="58"/>
        <v>76</v>
      </c>
      <c r="F69" s="124">
        <f t="shared" si="59"/>
        <v>0</v>
      </c>
      <c r="G69" s="9">
        <f t="shared" si="60"/>
        <v>114</v>
      </c>
      <c r="H69" s="124">
        <f t="shared" si="61"/>
        <v>0</v>
      </c>
      <c r="I69" s="9">
        <f t="shared" si="62"/>
        <v>57</v>
      </c>
      <c r="J69" s="124">
        <f t="shared" si="63"/>
        <v>0</v>
      </c>
      <c r="K69" s="9">
        <f t="shared" si="64"/>
        <v>45</v>
      </c>
      <c r="L69" s="124">
        <f t="shared" si="65"/>
        <v>0</v>
      </c>
      <c r="M69" s="9">
        <f t="shared" si="66"/>
        <v>24</v>
      </c>
      <c r="N69" s="9">
        <f t="shared" si="67"/>
        <v>1</v>
      </c>
      <c r="O69" s="9">
        <f t="shared" si="68"/>
        <v>25</v>
      </c>
      <c r="P69" s="9">
        <f t="shared" si="69"/>
        <v>3</v>
      </c>
      <c r="Q69" s="6">
        <f t="shared" si="70"/>
        <v>28</v>
      </c>
      <c r="R69" s="6">
        <f t="shared" si="71"/>
        <v>4</v>
      </c>
      <c r="S69" s="6">
        <f t="shared" si="72"/>
        <v>7</v>
      </c>
      <c r="T69" s="6">
        <f t="shared" si="73"/>
        <v>2</v>
      </c>
      <c r="U69" s="6">
        <f t="shared" si="74"/>
        <v>112</v>
      </c>
      <c r="V69" s="117">
        <f t="shared" si="75"/>
        <v>4</v>
      </c>
      <c r="AJ69" s="76"/>
      <c r="AL69" s="76"/>
      <c r="AR69"/>
      <c r="AT69"/>
      <c r="CE69" s="2"/>
      <c r="CF69" s="2"/>
      <c r="CG69" s="2"/>
      <c r="CH69" s="2"/>
      <c r="CI69" s="2"/>
      <c r="CJ69" s="2"/>
      <c r="CK69" s="2"/>
      <c r="CL69" s="2"/>
      <c r="CN69"/>
      <c r="CO69" s="1"/>
      <c r="CP69"/>
      <c r="CQ69" s="1"/>
      <c r="CR69"/>
      <c r="CS69" s="1"/>
      <c r="CT69"/>
      <c r="CU69" s="1"/>
      <c r="CW69"/>
      <c r="CY69"/>
      <c r="DA69"/>
      <c r="DC69"/>
    </row>
    <row r="70" spans="1:107" ht="18" thickTop="1" thickBot="1" x14ac:dyDescent="0.25">
      <c r="B70" s="116" t="s">
        <v>18</v>
      </c>
      <c r="C70" s="9">
        <f t="shared" si="76"/>
        <v>61</v>
      </c>
      <c r="D70" s="9">
        <f t="shared" si="77"/>
        <v>3</v>
      </c>
      <c r="E70" s="9">
        <f t="shared" si="58"/>
        <v>49</v>
      </c>
      <c r="F70" s="9">
        <f t="shared" si="59"/>
        <v>1</v>
      </c>
      <c r="G70" s="9">
        <f t="shared" si="60"/>
        <v>100</v>
      </c>
      <c r="H70" s="9">
        <f t="shared" si="61"/>
        <v>2</v>
      </c>
      <c r="I70" s="9">
        <f t="shared" si="62"/>
        <v>75</v>
      </c>
      <c r="J70" s="9">
        <f t="shared" si="63"/>
        <v>8</v>
      </c>
      <c r="K70" s="9">
        <f t="shared" si="64"/>
        <v>111</v>
      </c>
      <c r="L70" s="9">
        <f t="shared" si="65"/>
        <v>6</v>
      </c>
      <c r="M70" s="9">
        <f t="shared" si="66"/>
        <v>55</v>
      </c>
      <c r="N70" s="9">
        <f t="shared" si="67"/>
        <v>14</v>
      </c>
      <c r="O70" s="9">
        <f t="shared" si="68"/>
        <v>89</v>
      </c>
      <c r="P70" s="9">
        <f t="shared" si="69"/>
        <v>3</v>
      </c>
      <c r="Q70" s="6">
        <f t="shared" si="70"/>
        <v>101</v>
      </c>
      <c r="R70" s="6">
        <f t="shared" si="71"/>
        <v>2</v>
      </c>
      <c r="S70" s="6">
        <f t="shared" si="72"/>
        <v>48</v>
      </c>
      <c r="T70" s="6">
        <f t="shared" si="73"/>
        <v>9</v>
      </c>
      <c r="U70" s="6">
        <f t="shared" si="74"/>
        <v>134</v>
      </c>
      <c r="V70" s="117">
        <f t="shared" si="75"/>
        <v>6</v>
      </c>
      <c r="AJ70" s="76"/>
      <c r="AL70" s="76"/>
      <c r="AR70"/>
      <c r="AT70"/>
      <c r="CE70" s="2"/>
      <c r="CF70" s="2"/>
      <c r="CG70" s="2"/>
      <c r="CH70" s="2"/>
      <c r="CI70" s="2"/>
      <c r="CJ70" s="2"/>
      <c r="CK70" s="2"/>
      <c r="CL70" s="2"/>
      <c r="CN70"/>
      <c r="CO70" s="1"/>
      <c r="CP70"/>
      <c r="CQ70" s="1"/>
      <c r="CR70"/>
      <c r="CS70" s="1"/>
      <c r="CT70"/>
      <c r="CU70" s="1"/>
      <c r="CW70"/>
      <c r="CY70"/>
      <c r="DA70"/>
      <c r="DC70"/>
    </row>
    <row r="71" spans="1:107" ht="18" thickTop="1" thickBot="1" x14ac:dyDescent="0.25">
      <c r="B71" s="116" t="s">
        <v>19</v>
      </c>
      <c r="C71" s="141">
        <f t="shared" si="76"/>
        <v>27</v>
      </c>
      <c r="D71" s="9">
        <f t="shared" si="77"/>
        <v>1</v>
      </c>
      <c r="E71" s="9">
        <f t="shared" si="58"/>
        <v>42</v>
      </c>
      <c r="F71" s="9">
        <f t="shared" si="59"/>
        <v>1</v>
      </c>
      <c r="G71" s="9">
        <f t="shared" si="60"/>
        <v>44</v>
      </c>
      <c r="H71" s="124">
        <f t="shared" si="61"/>
        <v>0</v>
      </c>
      <c r="I71" s="9">
        <f t="shared" si="62"/>
        <v>47</v>
      </c>
      <c r="J71" s="9">
        <f t="shared" si="63"/>
        <v>1</v>
      </c>
      <c r="K71" s="9">
        <f t="shared" si="64"/>
        <v>47</v>
      </c>
      <c r="L71" s="124">
        <f t="shared" si="65"/>
        <v>0</v>
      </c>
      <c r="M71" s="9">
        <f t="shared" si="66"/>
        <v>38</v>
      </c>
      <c r="N71" s="9">
        <f t="shared" si="67"/>
        <v>1</v>
      </c>
      <c r="O71" s="9">
        <f t="shared" si="68"/>
        <v>48</v>
      </c>
      <c r="P71" s="124">
        <f t="shared" si="69"/>
        <v>0</v>
      </c>
      <c r="Q71" s="6">
        <f t="shared" si="70"/>
        <v>32</v>
      </c>
      <c r="R71" s="6">
        <f t="shared" si="71"/>
        <v>1</v>
      </c>
      <c r="S71" s="6">
        <f t="shared" si="72"/>
        <v>96</v>
      </c>
      <c r="T71" s="6">
        <f t="shared" si="73"/>
        <v>1</v>
      </c>
      <c r="U71" s="6">
        <f t="shared" si="74"/>
        <v>67</v>
      </c>
      <c r="V71" s="117">
        <f t="shared" si="75"/>
        <v>1</v>
      </c>
      <c r="AJ71" s="76"/>
      <c r="AL71" s="76"/>
      <c r="AR71"/>
      <c r="AT71"/>
      <c r="CE71" s="2"/>
      <c r="CF71" s="2"/>
      <c r="CG71" s="2"/>
      <c r="CH71" s="2"/>
      <c r="CI71" s="2"/>
      <c r="CJ71" s="2"/>
      <c r="CK71" s="2"/>
      <c r="CL71" s="2"/>
      <c r="CN71"/>
      <c r="CO71" s="1"/>
      <c r="CP71"/>
      <c r="CQ71" s="1"/>
      <c r="CR71"/>
      <c r="CS71" s="1"/>
      <c r="CT71"/>
      <c r="CU71" s="1"/>
      <c r="CW71"/>
      <c r="CY71"/>
      <c r="DA71"/>
      <c r="DC71"/>
    </row>
    <row r="72" spans="1:107" ht="18" thickTop="1" thickBot="1" x14ac:dyDescent="0.25">
      <c r="B72" s="116" t="s">
        <v>20</v>
      </c>
      <c r="C72" s="141">
        <f t="shared" si="76"/>
        <v>123</v>
      </c>
      <c r="D72" s="9">
        <f t="shared" si="77"/>
        <v>5</v>
      </c>
      <c r="E72" s="9">
        <f t="shared" si="58"/>
        <v>1073</v>
      </c>
      <c r="F72" s="9">
        <f t="shared" si="59"/>
        <v>2</v>
      </c>
      <c r="G72" s="9">
        <f t="shared" si="60"/>
        <v>122</v>
      </c>
      <c r="H72" s="9">
        <f t="shared" si="61"/>
        <v>7</v>
      </c>
      <c r="I72" s="9">
        <f t="shared" si="62"/>
        <v>85</v>
      </c>
      <c r="J72" s="9">
        <f t="shared" si="63"/>
        <v>7</v>
      </c>
      <c r="K72" s="9">
        <f t="shared" si="64"/>
        <v>84</v>
      </c>
      <c r="L72" s="9">
        <f t="shared" si="65"/>
        <v>3</v>
      </c>
      <c r="M72" s="9">
        <f t="shared" si="66"/>
        <v>82</v>
      </c>
      <c r="N72" s="9">
        <f t="shared" si="67"/>
        <v>20</v>
      </c>
      <c r="O72" s="9">
        <f t="shared" si="68"/>
        <v>81</v>
      </c>
      <c r="P72" s="9">
        <f t="shared" si="69"/>
        <v>19</v>
      </c>
      <c r="Q72" s="6">
        <f t="shared" si="70"/>
        <v>121</v>
      </c>
      <c r="R72" s="6">
        <f t="shared" si="71"/>
        <v>2</v>
      </c>
      <c r="S72" s="6">
        <f t="shared" si="72"/>
        <v>482</v>
      </c>
      <c r="T72" s="6">
        <f t="shared" si="73"/>
        <v>3</v>
      </c>
      <c r="U72" s="6">
        <f t="shared" si="74"/>
        <v>407</v>
      </c>
      <c r="V72" s="117">
        <f t="shared" si="75"/>
        <v>1</v>
      </c>
      <c r="AJ72" s="76"/>
      <c r="AL72" s="76"/>
      <c r="AR72"/>
      <c r="AT72"/>
      <c r="CE72" s="2"/>
      <c r="CF72" s="2"/>
      <c r="CG72" s="2"/>
      <c r="CH72" s="2"/>
      <c r="CI72" s="2"/>
      <c r="CJ72" s="2"/>
      <c r="CK72" s="2"/>
      <c r="CL72" s="2"/>
      <c r="CN72"/>
      <c r="CO72" s="1"/>
      <c r="CP72"/>
      <c r="CQ72" s="1"/>
      <c r="CR72"/>
      <c r="CS72" s="1"/>
      <c r="CT72"/>
      <c r="CU72" s="1"/>
      <c r="CW72"/>
      <c r="CY72"/>
      <c r="DA72"/>
      <c r="DC72"/>
    </row>
    <row r="73" spans="1:107" ht="17" thickTop="1" x14ac:dyDescent="0.2">
      <c r="B73" s="123" t="s">
        <v>21</v>
      </c>
      <c r="C73" s="9">
        <f t="shared" si="76"/>
        <v>8</v>
      </c>
      <c r="D73" s="124">
        <f t="shared" si="77"/>
        <v>0</v>
      </c>
      <c r="E73" s="9">
        <f t="shared" si="58"/>
        <v>7</v>
      </c>
      <c r="F73" s="124">
        <f t="shared" si="59"/>
        <v>0</v>
      </c>
      <c r="G73" s="9">
        <f t="shared" si="60"/>
        <v>20</v>
      </c>
      <c r="H73" s="124">
        <f t="shared" si="61"/>
        <v>0</v>
      </c>
      <c r="I73" s="9">
        <f t="shared" si="62"/>
        <v>6</v>
      </c>
      <c r="J73" s="9">
        <f t="shared" si="63"/>
        <v>2</v>
      </c>
      <c r="K73" s="6">
        <f t="shared" si="64"/>
        <v>11</v>
      </c>
      <c r="L73" s="124">
        <f t="shared" si="65"/>
        <v>0</v>
      </c>
      <c r="M73" s="9">
        <f t="shared" si="66"/>
        <v>31</v>
      </c>
      <c r="N73" s="9">
        <f t="shared" si="67"/>
        <v>1</v>
      </c>
      <c r="O73" s="9">
        <f t="shared" si="68"/>
        <v>39</v>
      </c>
      <c r="P73" s="9">
        <f t="shared" si="69"/>
        <v>4</v>
      </c>
      <c r="Q73" s="6">
        <f t="shared" si="70"/>
        <v>28</v>
      </c>
      <c r="R73" s="124">
        <f t="shared" si="71"/>
        <v>0</v>
      </c>
      <c r="S73" s="6">
        <f t="shared" si="72"/>
        <v>34</v>
      </c>
      <c r="T73" s="6">
        <f t="shared" si="73"/>
        <v>3</v>
      </c>
      <c r="U73" s="6">
        <f t="shared" si="74"/>
        <v>59</v>
      </c>
      <c r="V73" s="117">
        <f t="shared" si="75"/>
        <v>1</v>
      </c>
      <c r="AJ73" s="76"/>
      <c r="AL73" s="76"/>
      <c r="AR73"/>
      <c r="AT73"/>
      <c r="CE73" s="2"/>
      <c r="CF73" s="2"/>
      <c r="CG73" s="2"/>
      <c r="CH73" s="2"/>
      <c r="CI73" s="2"/>
      <c r="CJ73" s="2"/>
      <c r="CK73" s="2"/>
      <c r="CL73" s="2"/>
      <c r="CN73"/>
      <c r="CO73" s="1"/>
      <c r="CP73"/>
      <c r="CQ73" s="1"/>
      <c r="CR73"/>
      <c r="CS73" s="1"/>
      <c r="CT73"/>
      <c r="CU73" s="1"/>
      <c r="CW73"/>
      <c r="CY73"/>
      <c r="DA73"/>
      <c r="DC73"/>
    </row>
    <row r="74" spans="1:107" x14ac:dyDescent="0.2">
      <c r="B74" s="118" t="s">
        <v>46</v>
      </c>
      <c r="C74" s="119">
        <f>SUM(C50:C73)</f>
        <v>5388</v>
      </c>
      <c r="D74" s="120">
        <f t="shared" ref="D74:V74" si="78">SUM(D50:D73)</f>
        <v>178</v>
      </c>
      <c r="E74" s="119">
        <f>SUM(E50:E73)</f>
        <v>5713</v>
      </c>
      <c r="F74" s="120">
        <f t="shared" si="78"/>
        <v>146</v>
      </c>
      <c r="G74" s="119">
        <f>SUM(G50:G73)</f>
        <v>7559</v>
      </c>
      <c r="H74" s="120">
        <f t="shared" si="78"/>
        <v>131</v>
      </c>
      <c r="I74" s="119">
        <f>SUM(I50:I73)</f>
        <v>8346</v>
      </c>
      <c r="J74" s="120">
        <f t="shared" si="78"/>
        <v>166</v>
      </c>
      <c r="K74" s="119">
        <f>SUM(K50:K73)</f>
        <v>6256</v>
      </c>
      <c r="L74" s="120">
        <f t="shared" si="78"/>
        <v>196</v>
      </c>
      <c r="M74" s="119">
        <f t="shared" si="78"/>
        <v>5999</v>
      </c>
      <c r="N74" s="120">
        <f t="shared" si="78"/>
        <v>544</v>
      </c>
      <c r="O74" s="119">
        <f t="shared" si="78"/>
        <v>6287</v>
      </c>
      <c r="P74" s="120">
        <f t="shared" si="78"/>
        <v>368</v>
      </c>
      <c r="Q74" s="119">
        <f t="shared" si="78"/>
        <v>8328</v>
      </c>
      <c r="R74" s="120">
        <f t="shared" si="78"/>
        <v>189</v>
      </c>
      <c r="S74" s="119">
        <f t="shared" si="78"/>
        <v>7825</v>
      </c>
      <c r="T74" s="120">
        <f t="shared" si="78"/>
        <v>187</v>
      </c>
      <c r="U74" s="119">
        <f t="shared" si="78"/>
        <v>8810</v>
      </c>
      <c r="V74" s="121">
        <f t="shared" si="78"/>
        <v>379</v>
      </c>
      <c r="AJ74" s="76"/>
      <c r="AL74" s="76"/>
      <c r="AR74"/>
      <c r="AT74"/>
      <c r="CE74" s="2"/>
      <c r="CF74" s="2"/>
      <c r="CG74" s="2"/>
      <c r="CH74" s="2"/>
      <c r="CI74" s="2"/>
      <c r="CJ74" s="2"/>
      <c r="CK74" s="2"/>
      <c r="CL74" s="2"/>
      <c r="CN74"/>
      <c r="CO74" s="1"/>
      <c r="CP74"/>
      <c r="CQ74" s="1"/>
      <c r="CR74"/>
      <c r="CS74" s="1"/>
      <c r="CT74"/>
      <c r="CU74" s="1"/>
      <c r="CW74"/>
      <c r="CY74"/>
      <c r="DA74"/>
      <c r="DC74"/>
    </row>
    <row r="75" spans="1:107" x14ac:dyDescent="0.2">
      <c r="B75" s="126" t="s">
        <v>47</v>
      </c>
      <c r="AL75" s="76"/>
      <c r="AN75" s="76"/>
      <c r="AR75"/>
      <c r="AT75"/>
      <c r="CG75" s="2"/>
      <c r="CH75" s="2"/>
      <c r="CI75" s="2"/>
      <c r="CJ75" s="2"/>
      <c r="CK75" s="2"/>
      <c r="CL75" s="2"/>
      <c r="CP75"/>
      <c r="CQ75" s="1"/>
      <c r="CR75"/>
      <c r="CS75" s="1"/>
      <c r="CT75"/>
      <c r="CU75" s="1"/>
      <c r="CY75"/>
      <c r="DA75"/>
      <c r="DC75"/>
    </row>
    <row r="76" spans="1:107" x14ac:dyDescent="0.2">
      <c r="AL76" s="76"/>
      <c r="AN76" s="76"/>
      <c r="AR76"/>
      <c r="AT76"/>
      <c r="CG76" s="2"/>
      <c r="CH76" s="2"/>
      <c r="CI76" s="2"/>
      <c r="CJ76" s="2"/>
      <c r="CK76" s="2"/>
      <c r="CL76" s="2"/>
      <c r="CP76"/>
      <c r="CQ76" s="1"/>
      <c r="CR76"/>
      <c r="CS76" s="1"/>
      <c r="CT76"/>
      <c r="CU76" s="1"/>
      <c r="CY76"/>
      <c r="DA76"/>
      <c r="DC76"/>
    </row>
    <row r="77" spans="1:107" x14ac:dyDescent="0.2">
      <c r="C77" s="131"/>
      <c r="D77" s="131"/>
      <c r="E77" s="131"/>
      <c r="F77" s="131"/>
      <c r="AL77" s="76"/>
      <c r="AN77" s="76"/>
      <c r="AR77"/>
      <c r="AT77"/>
      <c r="CG77" s="2"/>
      <c r="CH77" s="2"/>
      <c r="CI77" s="2"/>
      <c r="CJ77" s="2"/>
      <c r="CK77" s="2"/>
      <c r="CL77" s="2"/>
      <c r="CP77"/>
      <c r="CQ77" s="1"/>
      <c r="CR77"/>
      <c r="CS77" s="1"/>
      <c r="CT77"/>
      <c r="CU77" s="1"/>
      <c r="CY77"/>
      <c r="DA77"/>
      <c r="DC77"/>
    </row>
    <row r="78" spans="1:107" x14ac:dyDescent="0.2">
      <c r="B78" s="102" t="s">
        <v>48</v>
      </c>
      <c r="C78" s="103">
        <v>44150</v>
      </c>
      <c r="D78" s="103">
        <v>44143</v>
      </c>
      <c r="E78" s="103">
        <v>44136</v>
      </c>
      <c r="F78" s="103">
        <v>44129</v>
      </c>
      <c r="G78" s="103">
        <v>44122</v>
      </c>
      <c r="H78" s="103">
        <v>44115</v>
      </c>
      <c r="I78" s="103">
        <v>44108</v>
      </c>
      <c r="J78" s="103" t="s">
        <v>43</v>
      </c>
      <c r="K78" s="103" t="s">
        <v>42</v>
      </c>
      <c r="L78" s="103" t="s">
        <v>41</v>
      </c>
      <c r="M78" s="104" t="s">
        <v>52</v>
      </c>
      <c r="N78" s="104" t="s">
        <v>53</v>
      </c>
      <c r="O78" s="104" t="s">
        <v>54</v>
      </c>
      <c r="P78" s="104" t="s">
        <v>55</v>
      </c>
      <c r="Q78" s="104" t="s">
        <v>56</v>
      </c>
      <c r="R78" s="104" t="s">
        <v>57</v>
      </c>
      <c r="S78" s="104">
        <v>44038</v>
      </c>
      <c r="T78" s="105">
        <v>44031</v>
      </c>
      <c r="U78" s="2"/>
      <c r="V78" s="2"/>
      <c r="W78" s="2"/>
      <c r="X78" s="2"/>
      <c r="Y78" s="2"/>
      <c r="Z78" s="2"/>
      <c r="AA78" s="2"/>
      <c r="AB78" s="2"/>
      <c r="AC78" s="2"/>
      <c r="AJ78" s="76"/>
      <c r="AL78" s="76"/>
      <c r="AR78"/>
      <c r="AT78"/>
      <c r="CE78" s="2"/>
      <c r="CF78" s="2"/>
      <c r="CG78" s="2"/>
      <c r="CH78" s="2"/>
      <c r="CI78" s="2"/>
      <c r="CJ78" s="2"/>
      <c r="CK78" s="2"/>
      <c r="CL78" s="2"/>
      <c r="CN78"/>
      <c r="CO78" s="1"/>
      <c r="CP78"/>
      <c r="CQ78" s="1"/>
      <c r="CR78"/>
      <c r="CS78" s="1"/>
      <c r="CT78"/>
      <c r="CU78" s="1"/>
      <c r="CW78"/>
      <c r="CY78"/>
      <c r="DA78"/>
      <c r="DC78"/>
    </row>
    <row r="79" spans="1:107" x14ac:dyDescent="0.2">
      <c r="A79" s="6"/>
      <c r="B79" s="106" t="s">
        <v>49</v>
      </c>
      <c r="C79" s="107">
        <v>22393</v>
      </c>
      <c r="D79" s="107">
        <v>21946</v>
      </c>
      <c r="E79" s="107">
        <v>21423</v>
      </c>
      <c r="F79" s="107">
        <v>20940</v>
      </c>
      <c r="G79" s="107">
        <v>20394</v>
      </c>
      <c r="H79" s="107">
        <v>19851</v>
      </c>
      <c r="I79" s="107">
        <v>19226</v>
      </c>
      <c r="J79" s="107">
        <v>18570</v>
      </c>
      <c r="K79" s="107">
        <v>17632</v>
      </c>
      <c r="L79" s="107">
        <v>16976</v>
      </c>
      <c r="M79" s="107">
        <v>16182</v>
      </c>
      <c r="N79" s="107">
        <v>15368</v>
      </c>
      <c r="O79" s="107">
        <v>14552</v>
      </c>
      <c r="P79" s="107">
        <v>13406</v>
      </c>
      <c r="Q79" s="107">
        <v>12453</v>
      </c>
      <c r="R79" s="107">
        <v>11509</v>
      </c>
      <c r="S79" s="107">
        <v>10769</v>
      </c>
      <c r="T79" s="108">
        <v>9671</v>
      </c>
      <c r="U79" s="2"/>
      <c r="V79" s="2"/>
      <c r="AJ79" s="76"/>
      <c r="AL79" s="76"/>
      <c r="AR79"/>
      <c r="AT79"/>
      <c r="CE79" s="2"/>
      <c r="CF79" s="2"/>
      <c r="CG79" s="2"/>
      <c r="CH79" s="2"/>
      <c r="CI79" s="2"/>
      <c r="CJ79" s="2"/>
      <c r="CK79" s="2"/>
      <c r="CL79" s="2"/>
      <c r="CN79"/>
      <c r="CO79" s="1"/>
      <c r="CP79"/>
      <c r="CQ79" s="1"/>
      <c r="CR79"/>
      <c r="CS79" s="1"/>
      <c r="CT79"/>
      <c r="CU79" s="1"/>
      <c r="CW79"/>
      <c r="CY79"/>
      <c r="DA79"/>
      <c r="DC79"/>
    </row>
    <row r="80" spans="1:107" x14ac:dyDescent="0.2">
      <c r="A80" s="6"/>
      <c r="B80" s="109" t="s">
        <v>50</v>
      </c>
      <c r="C80" s="107">
        <v>504</v>
      </c>
      <c r="D80" s="107">
        <v>490</v>
      </c>
      <c r="E80" s="107">
        <v>531</v>
      </c>
      <c r="F80" s="107">
        <v>493</v>
      </c>
      <c r="G80" s="107">
        <v>521</v>
      </c>
      <c r="H80" s="107">
        <v>518</v>
      </c>
      <c r="I80" s="107">
        <v>641</v>
      </c>
      <c r="J80" s="107">
        <v>725</v>
      </c>
      <c r="K80" s="107">
        <v>685</v>
      </c>
      <c r="L80" s="107">
        <v>767</v>
      </c>
      <c r="M80" s="107">
        <v>885</v>
      </c>
      <c r="N80" s="23">
        <v>874</v>
      </c>
      <c r="O80" s="110">
        <v>744</v>
      </c>
      <c r="P80" s="110">
        <v>944</v>
      </c>
      <c r="Q80" s="110">
        <v>874</v>
      </c>
      <c r="R80" s="110">
        <v>859</v>
      </c>
      <c r="S80" s="110">
        <v>823</v>
      </c>
      <c r="T80" s="111">
        <v>753</v>
      </c>
      <c r="U80" s="2"/>
      <c r="V80" s="2"/>
      <c r="AJ80" s="76"/>
      <c r="AL80" s="76"/>
      <c r="AR80"/>
      <c r="AT80"/>
      <c r="CE80" s="2"/>
      <c r="CF80" s="2"/>
      <c r="CG80" s="2"/>
      <c r="CH80" s="2"/>
      <c r="CI80" s="2"/>
      <c r="CJ80" s="2"/>
      <c r="CK80" s="2"/>
      <c r="CL80" s="2"/>
      <c r="CN80"/>
      <c r="CO80" s="1"/>
      <c r="CP80"/>
      <c r="CQ80" s="1"/>
      <c r="CR80"/>
      <c r="CS80" s="1"/>
      <c r="CT80"/>
      <c r="CU80" s="1"/>
      <c r="CW80"/>
      <c r="CY80"/>
      <c r="DA80"/>
      <c r="DC80"/>
    </row>
    <row r="81" spans="1:107" ht="20" x14ac:dyDescent="0.2">
      <c r="A81" s="6"/>
      <c r="B81" s="122" t="s">
        <v>51</v>
      </c>
      <c r="C81" s="107">
        <v>354</v>
      </c>
      <c r="D81" s="107">
        <v>343</v>
      </c>
      <c r="E81" s="107">
        <v>342</v>
      </c>
      <c r="F81" s="107">
        <v>365</v>
      </c>
      <c r="G81" s="107">
        <v>365</v>
      </c>
      <c r="H81" s="107">
        <v>360</v>
      </c>
      <c r="I81" s="107">
        <v>354</v>
      </c>
      <c r="J81" s="107">
        <v>355</v>
      </c>
      <c r="K81" s="107">
        <v>377</v>
      </c>
      <c r="L81" s="107">
        <v>378</v>
      </c>
      <c r="M81" s="107">
        <v>424</v>
      </c>
      <c r="N81" s="110">
        <v>377</v>
      </c>
      <c r="O81" s="110">
        <v>359</v>
      </c>
      <c r="P81" s="110">
        <v>376</v>
      </c>
      <c r="Q81" s="110">
        <v>356</v>
      </c>
      <c r="R81" s="110">
        <v>363</v>
      </c>
      <c r="S81" s="110">
        <v>350</v>
      </c>
      <c r="T81" s="111">
        <v>347</v>
      </c>
      <c r="U81" s="2"/>
      <c r="V81" s="2"/>
      <c r="AJ81" s="76"/>
      <c r="AL81" s="76"/>
      <c r="AR81"/>
      <c r="AT81"/>
      <c r="AX81" s="86"/>
      <c r="CE81" s="2"/>
      <c r="CF81" s="2"/>
      <c r="CG81" s="2"/>
      <c r="CH81" s="2"/>
      <c r="CI81" s="2"/>
      <c r="CJ81" s="2"/>
      <c r="CK81" s="2"/>
      <c r="CL81" s="2"/>
      <c r="CN81"/>
      <c r="CO81" s="1"/>
      <c r="CP81"/>
      <c r="CQ81" s="1"/>
      <c r="CR81"/>
      <c r="CS81" s="1"/>
      <c r="CT81"/>
      <c r="CU81" s="1"/>
      <c r="CW81"/>
      <c r="CY81"/>
      <c r="DA81"/>
      <c r="DC81"/>
    </row>
    <row r="82" spans="1:107" ht="20" x14ac:dyDescent="0.2">
      <c r="A82" s="6"/>
      <c r="B82" s="129" t="s">
        <v>58</v>
      </c>
      <c r="C82" s="107">
        <f>C81+C80</f>
        <v>858</v>
      </c>
      <c r="D82" s="107">
        <f>D81+D80</f>
        <v>833</v>
      </c>
      <c r="E82" s="107">
        <f>E81+E80</f>
        <v>873</v>
      </c>
      <c r="F82" s="107">
        <f t="shared" ref="F82:T82" si="79">F81+F80</f>
        <v>858</v>
      </c>
      <c r="G82" s="107">
        <f t="shared" si="79"/>
        <v>886</v>
      </c>
      <c r="H82" s="107">
        <f t="shared" si="79"/>
        <v>878</v>
      </c>
      <c r="I82" s="107">
        <f t="shared" si="79"/>
        <v>995</v>
      </c>
      <c r="J82" s="107">
        <f t="shared" si="79"/>
        <v>1080</v>
      </c>
      <c r="K82" s="107">
        <f t="shared" si="79"/>
        <v>1062</v>
      </c>
      <c r="L82" s="107">
        <f t="shared" si="79"/>
        <v>1145</v>
      </c>
      <c r="M82" s="107">
        <f t="shared" si="79"/>
        <v>1309</v>
      </c>
      <c r="N82" s="107">
        <f t="shared" si="79"/>
        <v>1251</v>
      </c>
      <c r="O82" s="107">
        <f t="shared" si="79"/>
        <v>1103</v>
      </c>
      <c r="P82" s="107">
        <f t="shared" si="79"/>
        <v>1320</v>
      </c>
      <c r="Q82" s="107">
        <f t="shared" si="79"/>
        <v>1230</v>
      </c>
      <c r="R82" s="107">
        <f t="shared" si="79"/>
        <v>1222</v>
      </c>
      <c r="S82" s="107">
        <f t="shared" si="79"/>
        <v>1173</v>
      </c>
      <c r="T82" s="107">
        <f t="shared" si="79"/>
        <v>1100</v>
      </c>
      <c r="U82" s="2"/>
      <c r="V82" s="2"/>
      <c r="AJ82" s="76"/>
      <c r="AL82" s="76"/>
      <c r="AR82"/>
      <c r="AT82"/>
      <c r="AX82" s="86"/>
      <c r="CE82" s="2"/>
      <c r="CF82" s="2"/>
      <c r="CG82" s="2"/>
      <c r="CH82" s="2"/>
      <c r="CI82" s="2"/>
      <c r="CJ82" s="2"/>
      <c r="CK82" s="2"/>
      <c r="CL82" s="2"/>
      <c r="CN82"/>
      <c r="CO82" s="1"/>
      <c r="CP82"/>
      <c r="CQ82" s="1"/>
      <c r="CR82"/>
      <c r="CS82" s="1"/>
      <c r="CT82"/>
      <c r="CU82" s="1"/>
      <c r="CW82"/>
      <c r="CY82"/>
      <c r="DA82"/>
      <c r="DC82"/>
    </row>
    <row r="83" spans="1:107" x14ac:dyDescent="0.2">
      <c r="A83" s="6"/>
      <c r="B83" s="127" t="s">
        <v>45</v>
      </c>
      <c r="C83" s="128">
        <f>D74</f>
        <v>178</v>
      </c>
      <c r="D83" s="128">
        <f>F74</f>
        <v>146</v>
      </c>
      <c r="E83" s="128">
        <f>H74</f>
        <v>131</v>
      </c>
      <c r="F83" s="128">
        <f>J74</f>
        <v>166</v>
      </c>
      <c r="G83" s="128">
        <f>L74</f>
        <v>196</v>
      </c>
      <c r="H83" s="128">
        <f>N74</f>
        <v>544</v>
      </c>
      <c r="I83" s="128">
        <f>P74</f>
        <v>368</v>
      </c>
      <c r="J83" s="128">
        <f>R74</f>
        <v>189</v>
      </c>
      <c r="K83" s="128">
        <f>T74</f>
        <v>187</v>
      </c>
      <c r="L83" s="128">
        <f>V74</f>
        <v>379</v>
      </c>
      <c r="M83" s="151"/>
      <c r="N83" s="151"/>
      <c r="O83" s="151"/>
      <c r="P83" s="151"/>
      <c r="Q83" s="151"/>
      <c r="R83" s="151"/>
      <c r="S83" s="151"/>
      <c r="T83" s="152"/>
      <c r="U83" s="2"/>
      <c r="V83" s="2"/>
      <c r="AJ83" s="76"/>
      <c r="AL83" s="76"/>
      <c r="AR83"/>
      <c r="AT83"/>
      <c r="AX83" s="87"/>
      <c r="CE83" s="2"/>
      <c r="CF83" s="2"/>
      <c r="CG83" s="2"/>
      <c r="CH83" s="2"/>
      <c r="CI83" s="2"/>
      <c r="CJ83" s="2"/>
      <c r="CK83" s="2"/>
      <c r="CL83" s="2"/>
      <c r="CN83"/>
      <c r="CO83" s="1"/>
      <c r="CP83"/>
      <c r="CQ83" s="1"/>
      <c r="CR83"/>
      <c r="CS83" s="1"/>
      <c r="CT83"/>
      <c r="CU83" s="1"/>
      <c r="CW83"/>
      <c r="CY83"/>
      <c r="DA83"/>
      <c r="DC83"/>
    </row>
    <row r="84" spans="1:107" x14ac:dyDescent="0.2">
      <c r="A84" s="6"/>
      <c r="B84" s="2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P84" s="76"/>
      <c r="AT84"/>
      <c r="CK84" s="2"/>
      <c r="CL84" s="2"/>
      <c r="CT84"/>
      <c r="CU84" s="1"/>
      <c r="DC84"/>
    </row>
    <row r="85" spans="1:107" x14ac:dyDescent="0.2">
      <c r="A85" s="6"/>
      <c r="B85" s="2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P85" s="76"/>
      <c r="AT85"/>
      <c r="CK85" s="2"/>
      <c r="CL85" s="2"/>
      <c r="CT85"/>
      <c r="CU85" s="1"/>
      <c r="DC85"/>
    </row>
    <row r="86" spans="1:107" x14ac:dyDescent="0.2">
      <c r="A86" s="6"/>
      <c r="B86" s="2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P86" s="76"/>
      <c r="AT86"/>
      <c r="CK86" s="2"/>
      <c r="CL86" s="2"/>
      <c r="CT86"/>
      <c r="CU86" s="1"/>
      <c r="DC86"/>
    </row>
    <row r="87" spans="1:107" x14ac:dyDescent="0.2">
      <c r="A87" s="6"/>
      <c r="B87" s="29"/>
      <c r="H87" s="2"/>
      <c r="I87" s="2"/>
      <c r="J87" s="2"/>
      <c r="K87" s="2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107" x14ac:dyDescent="0.2">
      <c r="A88" s="6"/>
      <c r="B88" s="29"/>
      <c r="H88" s="2"/>
      <c r="I88" s="2"/>
      <c r="J88" s="2"/>
      <c r="K88" s="2"/>
      <c r="L88" s="3"/>
      <c r="M88" s="2"/>
      <c r="N88" s="3"/>
      <c r="O88" s="2"/>
      <c r="P88" s="3"/>
      <c r="Q88" s="2"/>
      <c r="R88" s="3"/>
      <c r="S88" s="2"/>
      <c r="T88" s="3"/>
      <c r="U88" s="2"/>
      <c r="V88" s="3"/>
      <c r="W88" s="2"/>
      <c r="X88" s="3"/>
      <c r="Y88" s="2"/>
      <c r="Z88" s="3"/>
      <c r="AA88" s="2"/>
      <c r="AB88" s="2"/>
    </row>
    <row r="89" spans="1:107" x14ac:dyDescent="0.2">
      <c r="A89" s="6"/>
      <c r="B89" s="2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H89" s="76"/>
      <c r="AJ89" s="76"/>
      <c r="AR89"/>
      <c r="AT89"/>
      <c r="CC89" s="2"/>
      <c r="CD89" s="2"/>
      <c r="CE89" s="2"/>
      <c r="CF89" s="2"/>
      <c r="CG89" s="2"/>
      <c r="CH89" s="2"/>
      <c r="CI89" s="2"/>
      <c r="CJ89" s="2"/>
      <c r="CK89" s="2"/>
      <c r="CM89" s="1"/>
      <c r="CN89"/>
      <c r="CO89" s="1"/>
      <c r="CP89"/>
      <c r="CQ89" s="1"/>
      <c r="CR89"/>
      <c r="CS89" s="1"/>
      <c r="CT89"/>
      <c r="CU89"/>
      <c r="CW89"/>
      <c r="CY89"/>
      <c r="DA89"/>
      <c r="DC89"/>
    </row>
    <row r="90" spans="1:107" x14ac:dyDescent="0.2">
      <c r="A90" s="6"/>
      <c r="B90" s="2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H90" s="76"/>
      <c r="AJ90" s="76"/>
      <c r="AR90"/>
      <c r="AT90"/>
      <c r="CC90" s="2"/>
      <c r="CD90" s="2"/>
      <c r="CE90" s="2"/>
      <c r="CF90" s="2"/>
      <c r="CG90" s="2"/>
      <c r="CH90" s="2"/>
      <c r="CI90" s="2"/>
      <c r="CJ90" s="2"/>
      <c r="CK90" s="2"/>
      <c r="CM90" s="1"/>
      <c r="CN90"/>
      <c r="CO90" s="1"/>
      <c r="CP90"/>
      <c r="CQ90" s="1"/>
      <c r="CR90"/>
      <c r="CS90" s="1"/>
      <c r="CT90"/>
      <c r="CU90"/>
      <c r="CW90"/>
      <c r="CY90"/>
      <c r="DA90"/>
      <c r="DC90"/>
    </row>
    <row r="91" spans="1:107" x14ac:dyDescent="0.2">
      <c r="A91" s="6"/>
      <c r="B91" s="2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H91" s="76"/>
      <c r="AJ91" s="76"/>
      <c r="AR91"/>
      <c r="AT91"/>
      <c r="CC91" s="2"/>
      <c r="CD91" s="2"/>
      <c r="CE91" s="2"/>
      <c r="CF91" s="2"/>
      <c r="CG91" s="2"/>
      <c r="CH91" s="2"/>
      <c r="CI91" s="2"/>
      <c r="CJ91" s="2"/>
      <c r="CK91" s="2"/>
      <c r="CM91" s="1"/>
      <c r="CN91"/>
      <c r="CO91" s="1"/>
      <c r="CP91"/>
      <c r="CQ91" s="1"/>
      <c r="CR91"/>
      <c r="CS91" s="1"/>
      <c r="CT91"/>
      <c r="CU91"/>
      <c r="CW91"/>
      <c r="CY91"/>
      <c r="DA91"/>
      <c r="DC91"/>
    </row>
    <row r="92" spans="1:107" x14ac:dyDescent="0.2">
      <c r="A92" s="6"/>
      <c r="B92" s="2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H92" s="76"/>
      <c r="AJ92" s="76"/>
      <c r="AR92"/>
      <c r="AT92"/>
      <c r="CC92" s="2"/>
      <c r="CD92" s="2"/>
      <c r="CE92" s="2"/>
      <c r="CF92" s="2"/>
      <c r="CG92" s="2"/>
      <c r="CH92" s="2"/>
      <c r="CI92" s="2"/>
      <c r="CJ92" s="2"/>
      <c r="CK92" s="2"/>
      <c r="CM92" s="1"/>
      <c r="CN92"/>
      <c r="CO92" s="1"/>
      <c r="CP92"/>
      <c r="CQ92" s="1"/>
      <c r="CR92"/>
      <c r="CS92" s="1"/>
      <c r="CT92"/>
      <c r="CU92"/>
      <c r="CW92"/>
      <c r="CY92"/>
      <c r="DA92"/>
      <c r="DC92"/>
    </row>
    <row r="93" spans="1:107" x14ac:dyDescent="0.2">
      <c r="A93" s="6"/>
      <c r="B93" s="2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H93" s="76"/>
      <c r="AJ93" s="76"/>
      <c r="AR93"/>
      <c r="AT93"/>
      <c r="CC93" s="2"/>
      <c r="CD93" s="2"/>
      <c r="CE93" s="2"/>
      <c r="CF93" s="2"/>
      <c r="CG93" s="2"/>
      <c r="CH93" s="2"/>
      <c r="CI93" s="2"/>
      <c r="CJ93" s="2"/>
      <c r="CK93" s="2"/>
      <c r="CM93" s="1"/>
      <c r="CN93"/>
      <c r="CO93" s="1"/>
      <c r="CP93"/>
      <c r="CQ93" s="1"/>
      <c r="CR93"/>
      <c r="CS93" s="1"/>
      <c r="CT93"/>
      <c r="CU93"/>
      <c r="CW93"/>
      <c r="CY93"/>
      <c r="DA93"/>
      <c r="DC93"/>
    </row>
    <row r="94" spans="1:107" x14ac:dyDescent="0.2">
      <c r="A94" s="6"/>
      <c r="B94" s="29"/>
      <c r="H94" s="2"/>
      <c r="I94" s="2"/>
      <c r="J94" s="2"/>
      <c r="K94" s="2"/>
      <c r="L94" s="3"/>
      <c r="M94" s="2"/>
      <c r="N94" s="3"/>
      <c r="O94" s="2"/>
      <c r="P94" s="3"/>
      <c r="Q94" s="2"/>
      <c r="R94" s="2"/>
      <c r="S94" s="2"/>
      <c r="T94" s="3"/>
      <c r="U94" s="2"/>
      <c r="V94" s="2"/>
      <c r="W94" s="2"/>
      <c r="X94" s="2"/>
      <c r="Y94" s="2"/>
      <c r="Z94" s="3"/>
      <c r="AA94" s="2"/>
      <c r="AB94" s="2"/>
      <c r="AH94" s="76"/>
      <c r="AJ94" s="76"/>
      <c r="AR94"/>
      <c r="AT94"/>
      <c r="CC94" s="2"/>
      <c r="CD94" s="2"/>
      <c r="CE94" s="2"/>
      <c r="CF94" s="2"/>
      <c r="CG94" s="2"/>
      <c r="CH94" s="2"/>
      <c r="CI94" s="2"/>
      <c r="CJ94" s="2"/>
      <c r="CK94" s="2"/>
      <c r="CM94" s="1"/>
      <c r="CN94"/>
      <c r="CO94" s="1"/>
      <c r="CP94"/>
      <c r="CQ94" s="1"/>
      <c r="CR94"/>
      <c r="CS94" s="1"/>
      <c r="CT94"/>
      <c r="CU94"/>
      <c r="CW94"/>
      <c r="CY94"/>
      <c r="DA94"/>
      <c r="DC94"/>
    </row>
    <row r="95" spans="1:107" x14ac:dyDescent="0.2">
      <c r="A95" s="6"/>
      <c r="B95" s="29"/>
      <c r="H95" s="2"/>
      <c r="I95" s="2"/>
      <c r="J95" s="2"/>
      <c r="K95" s="2"/>
      <c r="L95" s="3"/>
      <c r="M95" s="2"/>
      <c r="N95" s="3"/>
      <c r="O95" s="2"/>
      <c r="P95" s="3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H95" s="76"/>
      <c r="AJ95" s="76"/>
      <c r="AR95"/>
      <c r="AT95"/>
      <c r="CC95" s="2"/>
      <c r="CD95" s="2"/>
      <c r="CE95" s="2"/>
      <c r="CF95" s="2"/>
      <c r="CG95" s="2"/>
      <c r="CH95" s="2"/>
      <c r="CI95" s="2"/>
      <c r="CJ95" s="2"/>
      <c r="CK95" s="2"/>
      <c r="CM95" s="1"/>
      <c r="CN95"/>
      <c r="CO95" s="1"/>
      <c r="CP95"/>
      <c r="CQ95" s="1"/>
      <c r="CR95"/>
      <c r="CS95" s="1"/>
      <c r="CT95"/>
      <c r="CU95"/>
      <c r="CW95"/>
      <c r="CY95"/>
      <c r="DA95"/>
      <c r="DC95"/>
    </row>
    <row r="96" spans="1:107" x14ac:dyDescent="0.2">
      <c r="A96" s="6"/>
      <c r="B96" s="29"/>
      <c r="H96" s="2"/>
      <c r="I96" s="2"/>
      <c r="J96" s="2"/>
      <c r="K96" s="2"/>
      <c r="L96" s="3"/>
      <c r="M96" s="2"/>
      <c r="N96" s="3"/>
      <c r="O96" s="2"/>
      <c r="P96" s="3"/>
      <c r="Q96" s="2"/>
      <c r="R96" s="3"/>
      <c r="S96" s="2"/>
      <c r="T96" s="2"/>
      <c r="U96" s="2"/>
      <c r="V96" s="2"/>
      <c r="W96" s="2"/>
      <c r="X96" s="2"/>
      <c r="Y96" s="2"/>
      <c r="Z96" s="2"/>
      <c r="AA96" s="2"/>
      <c r="AB96" s="2"/>
      <c r="AH96" s="76"/>
      <c r="AJ96" s="76"/>
      <c r="AR96"/>
      <c r="AT96"/>
      <c r="CC96" s="2"/>
      <c r="CD96" s="2"/>
      <c r="CE96" s="2"/>
      <c r="CF96" s="2"/>
      <c r="CG96" s="2"/>
      <c r="CH96" s="2"/>
      <c r="CI96" s="2"/>
      <c r="CJ96" s="2"/>
      <c r="CK96" s="2"/>
      <c r="CM96" s="1"/>
      <c r="CN96"/>
      <c r="CO96" s="1"/>
      <c r="CP96"/>
      <c r="CQ96" s="1"/>
      <c r="CR96"/>
      <c r="CS96" s="1"/>
      <c r="CT96"/>
      <c r="CU96"/>
      <c r="CW96"/>
      <c r="CY96"/>
      <c r="DA96"/>
      <c r="DC96"/>
    </row>
    <row r="97" spans="1:107" x14ac:dyDescent="0.2">
      <c r="A97" s="6"/>
      <c r="B97" s="29"/>
      <c r="H97" s="2"/>
      <c r="I97" s="2"/>
      <c r="J97" s="2"/>
      <c r="K97" s="2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H97" s="76"/>
      <c r="AJ97" s="76"/>
      <c r="AR97"/>
      <c r="AT97"/>
      <c r="CC97" s="2"/>
      <c r="CD97" s="2"/>
      <c r="CE97" s="2"/>
      <c r="CF97" s="2"/>
      <c r="CG97" s="2"/>
      <c r="CH97" s="2"/>
      <c r="CI97" s="2"/>
      <c r="CJ97" s="2"/>
      <c r="CK97" s="2"/>
      <c r="CM97" s="1"/>
      <c r="CN97"/>
      <c r="CO97" s="1"/>
      <c r="CP97"/>
      <c r="CQ97" s="1"/>
      <c r="CR97"/>
      <c r="CS97" s="1"/>
      <c r="CT97"/>
      <c r="CU97"/>
      <c r="CW97"/>
      <c r="CY97"/>
      <c r="DA97"/>
      <c r="DC97"/>
    </row>
    <row r="98" spans="1:107" x14ac:dyDescent="0.2">
      <c r="B98" s="2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H98" s="76"/>
      <c r="AJ98" s="76"/>
      <c r="AR98"/>
      <c r="AT98"/>
      <c r="CC98" s="2"/>
      <c r="CD98" s="2"/>
      <c r="CE98" s="2"/>
      <c r="CF98" s="2"/>
      <c r="CG98" s="2"/>
      <c r="CH98" s="2"/>
      <c r="CI98" s="2"/>
      <c r="CJ98" s="2"/>
      <c r="CK98" s="2"/>
      <c r="CM98" s="1"/>
      <c r="CN98"/>
      <c r="CO98" s="1"/>
      <c r="CP98"/>
      <c r="CQ98" s="1"/>
      <c r="CR98"/>
      <c r="CS98" s="1"/>
      <c r="CT98"/>
      <c r="CU98"/>
      <c r="CW98"/>
      <c r="CY98"/>
      <c r="DA98"/>
      <c r="DC98"/>
    </row>
    <row r="99" spans="1:107" x14ac:dyDescent="0.2">
      <c r="B99" s="29"/>
      <c r="H99" s="2"/>
      <c r="I99" s="2"/>
      <c r="J99" s="2"/>
      <c r="K99" s="2"/>
      <c r="L99" s="3"/>
      <c r="M99" s="2"/>
      <c r="N99" s="3"/>
      <c r="O99" s="2"/>
      <c r="P99" s="3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H99" s="76"/>
      <c r="AJ99" s="76"/>
      <c r="AR99"/>
      <c r="AT99"/>
      <c r="CC99" s="2"/>
      <c r="CD99" s="2"/>
      <c r="CE99" s="2"/>
      <c r="CF99" s="2"/>
      <c r="CG99" s="2"/>
      <c r="CH99" s="2"/>
      <c r="CI99" s="2"/>
      <c r="CJ99" s="2"/>
      <c r="CK99" s="2"/>
      <c r="CM99" s="1"/>
      <c r="CN99"/>
      <c r="CO99" s="1"/>
      <c r="CP99"/>
      <c r="CQ99" s="1"/>
      <c r="CR99"/>
      <c r="CS99" s="1"/>
      <c r="CT99"/>
      <c r="CU99"/>
      <c r="CW99"/>
      <c r="CY99"/>
      <c r="DA99"/>
      <c r="DC99"/>
    </row>
    <row r="100" spans="1:107" x14ac:dyDescent="0.2">
      <c r="B100" s="2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H100" s="76"/>
      <c r="AJ100" s="76"/>
      <c r="AR100"/>
      <c r="AT100"/>
      <c r="CC100" s="2"/>
      <c r="CD100" s="2"/>
      <c r="CE100" s="2"/>
      <c r="CF100" s="2"/>
      <c r="CG100" s="2"/>
      <c r="CH100" s="2"/>
      <c r="CI100" s="2"/>
      <c r="CJ100" s="2"/>
      <c r="CK100" s="2"/>
      <c r="CM100" s="1"/>
      <c r="CN100"/>
      <c r="CO100" s="1"/>
      <c r="CP100"/>
      <c r="CQ100" s="1"/>
      <c r="CR100"/>
      <c r="CS100" s="1"/>
      <c r="CT100"/>
      <c r="CU100"/>
      <c r="CW100"/>
      <c r="CY100"/>
      <c r="DA100"/>
      <c r="DC100"/>
    </row>
    <row r="101" spans="1:107" x14ac:dyDescent="0.2">
      <c r="B101" s="29"/>
      <c r="H101" s="2"/>
      <c r="I101" s="2"/>
      <c r="J101" s="2"/>
      <c r="K101" s="2"/>
      <c r="L101" s="3"/>
      <c r="M101" s="2"/>
      <c r="N101" s="2"/>
      <c r="O101" s="2"/>
      <c r="P101" s="3"/>
      <c r="Q101" s="2"/>
      <c r="R101" s="2"/>
      <c r="S101" s="2"/>
      <c r="T101" s="3"/>
      <c r="U101" s="2"/>
      <c r="V101" s="2"/>
      <c r="W101" s="2"/>
      <c r="X101" s="2"/>
      <c r="Y101" s="2"/>
      <c r="Z101" s="2"/>
      <c r="AA101" s="2"/>
      <c r="AB101" s="2"/>
      <c r="AH101" s="76"/>
      <c r="AJ101" s="76"/>
      <c r="AR101"/>
      <c r="AT101"/>
      <c r="CC101" s="2"/>
      <c r="CD101" s="2"/>
      <c r="CE101" s="2"/>
      <c r="CF101" s="2"/>
      <c r="CG101" s="2"/>
      <c r="CH101" s="2"/>
      <c r="CI101" s="2"/>
      <c r="CJ101" s="2"/>
      <c r="CK101" s="2"/>
      <c r="CM101" s="1"/>
      <c r="CN101"/>
      <c r="CO101" s="1"/>
      <c r="CP101"/>
      <c r="CQ101" s="1"/>
      <c r="CR101"/>
      <c r="CS101" s="1"/>
      <c r="CT101"/>
      <c r="CU101"/>
      <c r="CW101"/>
      <c r="CY101"/>
      <c r="DA101"/>
      <c r="DC101"/>
    </row>
    <row r="102" spans="1:107" x14ac:dyDescent="0.2">
      <c r="B102" s="2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H102" s="76"/>
      <c r="AJ102" s="76"/>
      <c r="AR102"/>
      <c r="AT102"/>
      <c r="CC102" s="2"/>
      <c r="CD102" s="2"/>
      <c r="CE102" s="2"/>
      <c r="CF102" s="2"/>
      <c r="CG102" s="2"/>
      <c r="CH102" s="2"/>
      <c r="CI102" s="2"/>
      <c r="CJ102" s="2"/>
      <c r="CK102" s="2"/>
      <c r="CM102" s="1"/>
      <c r="CN102"/>
      <c r="CO102" s="1"/>
      <c r="CP102"/>
      <c r="CQ102" s="1"/>
      <c r="CR102"/>
      <c r="CS102" s="1"/>
      <c r="CT102"/>
      <c r="CU102"/>
      <c r="CW102"/>
      <c r="CY102"/>
      <c r="DA102"/>
      <c r="DC102"/>
    </row>
    <row r="103" spans="1:107" x14ac:dyDescent="0.2">
      <c r="B103" s="29"/>
      <c r="H103" s="2"/>
      <c r="I103" s="2"/>
      <c r="J103" s="2"/>
      <c r="K103" s="2"/>
      <c r="L103" s="3"/>
      <c r="M103" s="2"/>
      <c r="N103" s="2"/>
      <c r="O103" s="2"/>
      <c r="P103" s="3"/>
      <c r="Q103" s="2"/>
      <c r="R103" s="2"/>
      <c r="S103" s="2"/>
      <c r="T103" s="2"/>
      <c r="U103" s="2"/>
      <c r="V103" s="3"/>
      <c r="W103" s="2"/>
      <c r="X103" s="2"/>
      <c r="Y103" s="2"/>
      <c r="Z103" s="2"/>
      <c r="AA103" s="2"/>
      <c r="AB103" s="2"/>
      <c r="AH103" s="76"/>
      <c r="AJ103" s="76"/>
      <c r="AR103"/>
      <c r="AT103"/>
      <c r="CC103" s="2"/>
      <c r="CD103" s="2"/>
      <c r="CE103" s="2"/>
      <c r="CF103" s="2"/>
      <c r="CG103" s="2"/>
      <c r="CH103" s="2"/>
      <c r="CI103" s="2"/>
      <c r="CJ103" s="2"/>
      <c r="CK103" s="2"/>
      <c r="CM103" s="1"/>
      <c r="CN103"/>
      <c r="CO103" s="1"/>
      <c r="CP103"/>
      <c r="CQ103" s="1"/>
      <c r="CR103"/>
      <c r="CS103" s="1"/>
      <c r="CT103"/>
      <c r="CU103"/>
      <c r="CW103"/>
      <c r="CY103"/>
      <c r="DA103"/>
      <c r="DC103"/>
    </row>
    <row r="104" spans="1:107" x14ac:dyDescent="0.2">
      <c r="B104" s="100"/>
      <c r="H104" s="77"/>
      <c r="I104" s="77"/>
      <c r="J104" s="77"/>
      <c r="K104" s="77"/>
      <c r="L104" s="3"/>
      <c r="M104" s="77"/>
      <c r="N104" s="3"/>
      <c r="O104" s="77"/>
      <c r="P104" s="3"/>
      <c r="Q104" s="77"/>
      <c r="R104" s="3"/>
      <c r="S104" s="77"/>
      <c r="T104" s="3"/>
      <c r="U104" s="77"/>
      <c r="V104" s="3"/>
      <c r="W104" s="77"/>
      <c r="X104" s="3"/>
      <c r="Y104" s="77"/>
      <c r="Z104" s="3"/>
      <c r="AH104" s="76"/>
      <c r="AJ104" s="76"/>
      <c r="AR104"/>
      <c r="AT104"/>
      <c r="CC104" s="2"/>
      <c r="CD104" s="2"/>
      <c r="CE104" s="2"/>
      <c r="CF104" s="2"/>
      <c r="CG104" s="2"/>
      <c r="CH104" s="2"/>
      <c r="CI104" s="2"/>
      <c r="CJ104" s="2"/>
      <c r="CK104" s="2"/>
      <c r="CM104" s="1"/>
      <c r="CN104"/>
      <c r="CO104" s="1"/>
      <c r="CP104"/>
      <c r="CQ104" s="1"/>
      <c r="CR104"/>
      <c r="CS104" s="1"/>
      <c r="CT104"/>
      <c r="CU104"/>
      <c r="CW104"/>
      <c r="CY104"/>
      <c r="DA104"/>
      <c r="DC104"/>
    </row>
    <row r="105" spans="1:107" x14ac:dyDescent="0.2">
      <c r="B105" s="10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H105" s="76"/>
      <c r="AJ105" s="76"/>
      <c r="AR105"/>
      <c r="AT105"/>
      <c r="CC105" s="2"/>
      <c r="CD105" s="2"/>
      <c r="CE105" s="2"/>
      <c r="CF105" s="2"/>
      <c r="CG105" s="2"/>
      <c r="CH105" s="2"/>
      <c r="CI105" s="2"/>
      <c r="CJ105" s="2"/>
      <c r="CK105" s="2"/>
      <c r="CM105" s="1"/>
      <c r="CN105"/>
      <c r="CO105" s="1"/>
      <c r="CP105"/>
      <c r="CQ105" s="1"/>
      <c r="CR105"/>
      <c r="CS105" s="1"/>
      <c r="CT105"/>
      <c r="CU105"/>
      <c r="CW105"/>
      <c r="CY105"/>
      <c r="DA105"/>
      <c r="DC105"/>
    </row>
    <row r="106" spans="1:107" x14ac:dyDescent="0.2">
      <c r="B106" s="6"/>
      <c r="AH106" s="76"/>
      <c r="AJ106" s="76"/>
      <c r="AR106"/>
      <c r="AT106"/>
      <c r="CC106" s="2"/>
      <c r="CD106" s="2"/>
      <c r="CE106" s="2"/>
      <c r="CF106" s="2"/>
      <c r="CG106" s="2"/>
      <c r="CH106" s="2"/>
      <c r="CI106" s="2"/>
      <c r="CJ106" s="2"/>
      <c r="CK106" s="2"/>
      <c r="CM106" s="1"/>
      <c r="CN106"/>
      <c r="CO106" s="1"/>
      <c r="CP106"/>
      <c r="CQ106" s="1"/>
      <c r="CR106"/>
      <c r="CS106" s="1"/>
      <c r="CT106"/>
      <c r="CU106"/>
      <c r="CW106"/>
      <c r="CY106"/>
      <c r="DA106"/>
      <c r="DC106"/>
    </row>
    <row r="107" spans="1:107" x14ac:dyDescent="0.2">
      <c r="B107" s="6"/>
      <c r="AH107" s="76"/>
      <c r="AJ107" s="76"/>
      <c r="AR107"/>
      <c r="AT107"/>
      <c r="CC107" s="2"/>
      <c r="CD107" s="2"/>
      <c r="CE107" s="2"/>
      <c r="CF107" s="2"/>
      <c r="CG107" s="2"/>
      <c r="CH107" s="2"/>
      <c r="CI107" s="2"/>
      <c r="CJ107" s="2"/>
      <c r="CK107" s="2"/>
      <c r="CM107" s="1"/>
      <c r="CN107"/>
      <c r="CO107" s="1"/>
      <c r="CP107"/>
      <c r="CQ107" s="1"/>
      <c r="CR107"/>
      <c r="CS107" s="1"/>
      <c r="CT107"/>
      <c r="CU107"/>
      <c r="CW107"/>
      <c r="CY107"/>
      <c r="DA107"/>
      <c r="DC107"/>
    </row>
    <row r="108" spans="1:107" ht="20" x14ac:dyDescent="0.2">
      <c r="B108" s="6"/>
      <c r="O108" s="86"/>
      <c r="AH108" s="76"/>
      <c r="AJ108" s="76"/>
      <c r="AR108"/>
      <c r="AT108"/>
      <c r="CC108" s="2"/>
      <c r="CD108" s="2"/>
      <c r="CE108" s="2"/>
      <c r="CF108" s="2"/>
      <c r="CG108" s="2"/>
      <c r="CH108" s="2"/>
      <c r="CI108" s="2"/>
      <c r="CJ108" s="2"/>
      <c r="CK108" s="2"/>
      <c r="CM108" s="1"/>
      <c r="CN108"/>
      <c r="CO108" s="1"/>
      <c r="CP108"/>
      <c r="CQ108" s="1"/>
      <c r="CR108"/>
      <c r="CS108" s="1"/>
      <c r="CT108"/>
      <c r="CU108"/>
      <c r="CW108"/>
      <c r="CY108"/>
      <c r="DA108"/>
      <c r="DC108"/>
    </row>
    <row r="109" spans="1:107" x14ac:dyDescent="0.2">
      <c r="B109" s="6"/>
      <c r="O109" s="87"/>
      <c r="AH109" s="76"/>
      <c r="AJ109" s="76"/>
      <c r="AR109"/>
      <c r="AT109"/>
      <c r="CC109" s="2"/>
      <c r="CD109" s="2"/>
      <c r="CE109" s="2"/>
      <c r="CF109" s="2"/>
      <c r="CG109" s="2"/>
      <c r="CH109" s="2"/>
      <c r="CI109" s="2"/>
      <c r="CJ109" s="2"/>
      <c r="CK109" s="2"/>
      <c r="CM109" s="1"/>
      <c r="CN109"/>
      <c r="CO109" s="1"/>
      <c r="CP109"/>
      <c r="CQ109" s="1"/>
      <c r="CR109"/>
      <c r="CS109" s="1"/>
      <c r="CT109"/>
      <c r="CU109"/>
      <c r="CW109"/>
      <c r="CY109"/>
      <c r="DA109"/>
      <c r="DC109"/>
    </row>
    <row r="110" spans="1:107" x14ac:dyDescent="0.2">
      <c r="B110" s="6"/>
      <c r="AH110" s="76"/>
      <c r="AJ110" s="76"/>
      <c r="AR110"/>
      <c r="AT110"/>
      <c r="CC110" s="2"/>
      <c r="CD110" s="2"/>
      <c r="CE110" s="2"/>
      <c r="CF110" s="2"/>
      <c r="CG110" s="2"/>
      <c r="CH110" s="2"/>
      <c r="CI110" s="2"/>
      <c r="CJ110" s="2"/>
      <c r="CK110" s="2"/>
      <c r="CM110" s="1"/>
      <c r="CN110"/>
      <c r="CO110" s="1"/>
      <c r="CP110"/>
      <c r="CQ110" s="1"/>
      <c r="CR110"/>
      <c r="CS110" s="1"/>
      <c r="CT110"/>
      <c r="CU110"/>
      <c r="CW110"/>
      <c r="CY110"/>
      <c r="DA110"/>
      <c r="DC110"/>
    </row>
    <row r="111" spans="1:107" x14ac:dyDescent="0.2">
      <c r="B111" s="6"/>
      <c r="AH111" s="76"/>
      <c r="AJ111" s="76"/>
      <c r="AR111"/>
      <c r="AT111"/>
      <c r="CC111" s="2"/>
      <c r="CD111" s="2"/>
      <c r="CE111" s="2"/>
      <c r="CF111" s="2"/>
      <c r="CG111" s="2"/>
      <c r="CH111" s="2"/>
      <c r="CI111" s="2"/>
      <c r="CJ111" s="2"/>
      <c r="CK111" s="2"/>
      <c r="CM111" s="1"/>
      <c r="CN111"/>
      <c r="CO111" s="1"/>
      <c r="CP111"/>
      <c r="CQ111" s="1"/>
      <c r="CR111"/>
      <c r="CS111" s="1"/>
      <c r="CT111"/>
      <c r="CU111"/>
      <c r="CW111"/>
      <c r="CY111"/>
      <c r="DA111"/>
      <c r="DC111"/>
    </row>
    <row r="112" spans="1:107" x14ac:dyDescent="0.2">
      <c r="B112" s="6"/>
      <c r="AH112" s="76"/>
      <c r="AJ112" s="76"/>
      <c r="AR112"/>
      <c r="AT112"/>
      <c r="CC112" s="2"/>
      <c r="CD112" s="2"/>
      <c r="CE112" s="2"/>
      <c r="CF112" s="2"/>
      <c r="CG112" s="2"/>
      <c r="CH112" s="2"/>
      <c r="CI112" s="2"/>
      <c r="CJ112" s="2"/>
      <c r="CK112" s="2"/>
      <c r="CM112" s="1"/>
      <c r="CN112"/>
      <c r="CO112" s="1"/>
      <c r="CP112"/>
      <c r="CQ112" s="1"/>
      <c r="CR112"/>
      <c r="CS112" s="1"/>
      <c r="CT112"/>
      <c r="CU112"/>
      <c r="CW112"/>
      <c r="CY112"/>
      <c r="DA112"/>
      <c r="DC112"/>
    </row>
    <row r="113" spans="2:107" x14ac:dyDescent="0.2">
      <c r="B113" s="6"/>
      <c r="AH113" s="76"/>
      <c r="AJ113" s="76"/>
      <c r="AR113"/>
      <c r="AT113"/>
      <c r="CC113" s="2"/>
      <c r="CD113" s="2"/>
      <c r="CE113" s="2"/>
      <c r="CF113" s="2"/>
      <c r="CG113" s="2"/>
      <c r="CH113" s="2"/>
      <c r="CI113" s="2"/>
      <c r="CJ113" s="2"/>
      <c r="CK113" s="2"/>
      <c r="CM113" s="1"/>
      <c r="CN113"/>
      <c r="CO113" s="1"/>
      <c r="CP113"/>
      <c r="CQ113" s="1"/>
      <c r="CR113"/>
      <c r="CS113" s="1"/>
      <c r="CT113"/>
      <c r="CU113"/>
      <c r="CW113"/>
      <c r="CY113"/>
      <c r="DA113"/>
      <c r="DC113"/>
    </row>
    <row r="114" spans="2:107" x14ac:dyDescent="0.2">
      <c r="B114" s="6"/>
      <c r="AH114" s="76"/>
      <c r="AJ114" s="76"/>
      <c r="AR114"/>
      <c r="AT114"/>
      <c r="CC114" s="2"/>
      <c r="CD114" s="2"/>
      <c r="CE114" s="2"/>
      <c r="CF114" s="2"/>
      <c r="CG114" s="2"/>
      <c r="CH114" s="2"/>
      <c r="CI114" s="2"/>
      <c r="CJ114" s="2"/>
      <c r="CK114" s="2"/>
      <c r="CM114" s="1"/>
      <c r="CN114"/>
      <c r="CO114" s="1"/>
      <c r="CP114"/>
      <c r="CQ114" s="1"/>
      <c r="CR114"/>
      <c r="CS114" s="1"/>
      <c r="CT114"/>
      <c r="CU114"/>
      <c r="CW114"/>
      <c r="CY114"/>
      <c r="DA114"/>
      <c r="DC114"/>
    </row>
    <row r="115" spans="2:107" x14ac:dyDescent="0.2">
      <c r="B115" s="6"/>
      <c r="AH115" s="76"/>
      <c r="AJ115" s="76"/>
      <c r="AR115"/>
      <c r="AT115"/>
      <c r="CC115" s="2"/>
      <c r="CD115" s="2"/>
      <c r="CE115" s="2"/>
      <c r="CF115" s="2"/>
      <c r="CG115" s="2"/>
      <c r="CH115" s="2"/>
      <c r="CI115" s="2"/>
      <c r="CJ115" s="2"/>
      <c r="CK115" s="2"/>
      <c r="CM115" s="1"/>
      <c r="CN115"/>
      <c r="CO115" s="1"/>
      <c r="CP115"/>
      <c r="CQ115" s="1"/>
      <c r="CR115"/>
      <c r="CS115" s="1"/>
      <c r="CT115"/>
      <c r="CU115"/>
      <c r="CW115"/>
      <c r="CY115"/>
      <c r="DA115"/>
      <c r="DC115"/>
    </row>
    <row r="116" spans="2:107" ht="20" x14ac:dyDescent="0.2">
      <c r="B116" s="86"/>
    </row>
    <row r="117" spans="2:107" ht="20" x14ac:dyDescent="0.2">
      <c r="B117" s="86"/>
    </row>
    <row r="118" spans="2:107" x14ac:dyDescent="0.2">
      <c r="B118" s="87"/>
    </row>
    <row r="148" spans="2:108" x14ac:dyDescent="0.2"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S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7"/>
      <c r="CN148" s="77"/>
      <c r="CO148" s="77"/>
      <c r="CP148" s="77"/>
      <c r="CQ148" s="77"/>
      <c r="CR148" s="77"/>
      <c r="CS148" s="77"/>
      <c r="CT148" s="77"/>
      <c r="CU148" s="77"/>
      <c r="CV148" s="76"/>
      <c r="CW148" s="147"/>
      <c r="CX148" s="76"/>
      <c r="CY148" s="147"/>
      <c r="CZ148" s="76"/>
      <c r="DA148" s="147"/>
      <c r="DB148" s="76"/>
      <c r="DC148" s="147"/>
      <c r="DD148" s="76"/>
    </row>
    <row r="149" spans="2:108" x14ac:dyDescent="0.2"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S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7"/>
      <c r="CN149" s="77"/>
      <c r="CO149" s="77"/>
      <c r="CP149" s="77"/>
      <c r="CQ149" s="77"/>
      <c r="CR149" s="77"/>
      <c r="CS149" s="77"/>
      <c r="CT149" s="77"/>
      <c r="CU149" s="77"/>
      <c r="CV149" s="76"/>
      <c r="CW149" s="147"/>
      <c r="CX149" s="76"/>
      <c r="CY149" s="147"/>
      <c r="CZ149" s="76"/>
      <c r="DA149" s="147"/>
      <c r="DB149" s="76"/>
      <c r="DC149" s="147"/>
      <c r="DD149" s="76"/>
    </row>
    <row r="150" spans="2:108" x14ac:dyDescent="0.2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S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7"/>
      <c r="CN150" s="77"/>
      <c r="CO150" s="77"/>
      <c r="CP150" s="77"/>
      <c r="CQ150" s="77"/>
      <c r="CR150" s="77"/>
      <c r="CS150" s="77"/>
      <c r="CT150" s="77"/>
      <c r="CU150" s="77"/>
      <c r="CV150" s="76"/>
      <c r="CW150" s="147"/>
      <c r="CX150" s="76"/>
      <c r="CY150" s="147"/>
      <c r="CZ150" s="76"/>
      <c r="DA150" s="147"/>
      <c r="DB150" s="76"/>
      <c r="DC150" s="147"/>
      <c r="DD150" s="76"/>
    </row>
    <row r="151" spans="2:108" x14ac:dyDescent="0.2">
      <c r="C151" s="134" t="s">
        <v>59</v>
      </c>
      <c r="D151" s="134" t="s">
        <v>60</v>
      </c>
      <c r="E151" s="76"/>
      <c r="F151" s="76"/>
      <c r="G151" s="76"/>
      <c r="H151" s="76"/>
      <c r="I151" s="76"/>
      <c r="J151" s="76"/>
      <c r="K151" s="76"/>
      <c r="L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S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7"/>
      <c r="CN151" s="77"/>
      <c r="CO151" s="77"/>
      <c r="CP151" s="77"/>
      <c r="CQ151" s="77"/>
      <c r="CR151" s="77"/>
      <c r="CS151" s="77"/>
      <c r="CT151" s="77"/>
      <c r="CU151" s="77"/>
      <c r="CV151" s="76"/>
      <c r="CW151" s="147"/>
      <c r="CX151" s="76"/>
      <c r="CY151" s="147"/>
      <c r="CZ151" s="76"/>
      <c r="DA151" s="147"/>
      <c r="DB151" s="76"/>
      <c r="DC151" s="147"/>
      <c r="DD151" s="76"/>
    </row>
    <row r="152" spans="2:108" x14ac:dyDescent="0.2">
      <c r="C152" s="134">
        <v>11</v>
      </c>
      <c r="D152" s="134">
        <v>0</v>
      </c>
      <c r="E152" s="76"/>
      <c r="F152" s="76"/>
      <c r="G152" s="76"/>
      <c r="H152" s="76"/>
      <c r="I152" s="76"/>
      <c r="J152" s="76"/>
      <c r="K152" s="76"/>
      <c r="L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S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7"/>
      <c r="CN152" s="77"/>
      <c r="CO152" s="77"/>
      <c r="CP152" s="77"/>
      <c r="CQ152" s="77"/>
      <c r="CR152" s="77"/>
      <c r="CS152" s="77"/>
      <c r="CT152" s="77"/>
      <c r="CU152" s="77"/>
      <c r="CV152" s="76"/>
      <c r="CW152" s="147"/>
      <c r="CX152" s="76"/>
      <c r="CY152" s="147"/>
      <c r="CZ152" s="76"/>
      <c r="DA152" s="147"/>
      <c r="DB152" s="76"/>
      <c r="DC152" s="147"/>
      <c r="DD152" s="76"/>
    </row>
    <row r="153" spans="2:108" x14ac:dyDescent="0.2">
      <c r="C153" s="134">
        <f t="shared" ref="C153:C185" si="80">C152+1</f>
        <v>12</v>
      </c>
      <c r="D153" s="134">
        <f>4419-4418</f>
        <v>1</v>
      </c>
      <c r="E153" s="76"/>
      <c r="F153" s="76"/>
      <c r="G153" s="76"/>
      <c r="H153" s="76"/>
      <c r="I153" s="76"/>
      <c r="J153" s="76"/>
      <c r="K153" s="76"/>
      <c r="L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S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7"/>
      <c r="CN153" s="77"/>
      <c r="CO153" s="77"/>
      <c r="CP153" s="77"/>
      <c r="CQ153" s="77"/>
      <c r="CR153" s="77"/>
      <c r="CS153" s="77"/>
      <c r="CT153" s="77"/>
      <c r="CU153" s="77"/>
      <c r="CV153" s="76"/>
      <c r="CW153" s="147"/>
      <c r="CX153" s="76"/>
      <c r="CY153" s="147"/>
      <c r="CZ153" s="76"/>
      <c r="DA153" s="147"/>
      <c r="DB153" s="76"/>
      <c r="DC153" s="147"/>
      <c r="DD153" s="76"/>
    </row>
    <row r="154" spans="2:108" x14ac:dyDescent="0.2">
      <c r="C154" s="134">
        <f t="shared" si="80"/>
        <v>13</v>
      </c>
      <c r="D154" s="134">
        <f>5856-5850</f>
        <v>6</v>
      </c>
      <c r="E154" s="76"/>
      <c r="F154" s="76"/>
      <c r="G154" s="76"/>
      <c r="H154" s="76"/>
      <c r="I154" s="76"/>
      <c r="J154" s="76"/>
      <c r="K154" s="76"/>
      <c r="L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S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7"/>
      <c r="CN154" s="77"/>
      <c r="CO154" s="77"/>
      <c r="CP154" s="77"/>
      <c r="CQ154" s="77"/>
      <c r="CR154" s="77"/>
      <c r="CS154" s="77"/>
      <c r="CT154" s="77"/>
      <c r="CU154" s="77"/>
      <c r="CV154" s="76"/>
      <c r="CW154" s="147"/>
      <c r="CX154" s="76"/>
      <c r="CY154" s="147"/>
      <c r="CZ154" s="76"/>
      <c r="DA154" s="147"/>
      <c r="DB154" s="76"/>
      <c r="DC154" s="147"/>
      <c r="DD154" s="76"/>
    </row>
    <row r="155" spans="2:108" x14ac:dyDescent="0.2">
      <c r="C155" s="134">
        <f t="shared" si="80"/>
        <v>14</v>
      </c>
      <c r="D155" s="134">
        <f>4125-4116</f>
        <v>9</v>
      </c>
      <c r="E155" s="76"/>
      <c r="F155" s="76"/>
      <c r="G155" s="76"/>
      <c r="H155" s="76"/>
      <c r="I155" s="76"/>
      <c r="J155" s="76"/>
      <c r="K155" s="76"/>
      <c r="L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S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7"/>
      <c r="CN155" s="77"/>
      <c r="CO155" s="77"/>
      <c r="CP155" s="77"/>
      <c r="CQ155" s="77"/>
      <c r="CR155" s="77"/>
      <c r="CS155" s="77"/>
      <c r="CT155" s="77"/>
      <c r="CU155" s="77"/>
      <c r="CV155" s="76"/>
      <c r="CW155" s="147"/>
      <c r="CX155" s="76"/>
      <c r="CY155" s="147"/>
      <c r="CZ155" s="76"/>
      <c r="DA155" s="147"/>
      <c r="DB155" s="76"/>
      <c r="DC155" s="147"/>
      <c r="DD155" s="76"/>
    </row>
    <row r="156" spans="2:108" x14ac:dyDescent="0.2">
      <c r="C156" s="134">
        <f t="shared" si="80"/>
        <v>15</v>
      </c>
      <c r="D156" s="134">
        <f>3474-3467</f>
        <v>7</v>
      </c>
      <c r="E156" s="76"/>
      <c r="F156" s="76"/>
      <c r="G156" s="76"/>
      <c r="H156" s="76"/>
      <c r="I156" s="76"/>
      <c r="J156" s="76"/>
      <c r="K156" s="76"/>
      <c r="L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S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7"/>
      <c r="CN156" s="77"/>
      <c r="CO156" s="77"/>
      <c r="CP156" s="77"/>
      <c r="CQ156" s="77"/>
      <c r="CR156" s="77"/>
      <c r="CS156" s="77"/>
      <c r="CT156" s="77"/>
      <c r="CU156" s="77"/>
      <c r="CV156" s="76"/>
      <c r="CW156" s="147"/>
      <c r="CX156" s="76"/>
      <c r="CY156" s="147"/>
      <c r="CZ156" s="76"/>
      <c r="DA156" s="147"/>
      <c r="DB156" s="76"/>
      <c r="DC156" s="147"/>
      <c r="DD156" s="76"/>
    </row>
    <row r="157" spans="2:108" x14ac:dyDescent="0.2">
      <c r="C157" s="134">
        <f t="shared" si="80"/>
        <v>16</v>
      </c>
      <c r="D157" s="134">
        <f>3500-3489</f>
        <v>11</v>
      </c>
      <c r="E157" s="76"/>
      <c r="F157" s="76"/>
      <c r="G157" s="76"/>
      <c r="H157" s="76"/>
      <c r="I157" s="76"/>
      <c r="J157" s="76"/>
      <c r="K157" s="76"/>
      <c r="L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S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7"/>
      <c r="CN157" s="77"/>
      <c r="CO157" s="77"/>
      <c r="CP157" s="77"/>
      <c r="CQ157" s="77"/>
      <c r="CR157" s="77"/>
      <c r="CS157" s="77"/>
      <c r="CT157" s="77"/>
      <c r="CU157" s="77"/>
      <c r="CV157" s="76"/>
      <c r="CW157" s="147"/>
      <c r="CX157" s="76"/>
      <c r="CY157" s="147"/>
      <c r="CZ157" s="76"/>
      <c r="DA157" s="147"/>
      <c r="DB157" s="76"/>
      <c r="DC157" s="147"/>
      <c r="DD157" s="76"/>
    </row>
    <row r="158" spans="2:108" x14ac:dyDescent="0.2">
      <c r="C158" s="134">
        <f t="shared" si="80"/>
        <v>17</v>
      </c>
      <c r="D158" s="134">
        <f>3530-3526</f>
        <v>4</v>
      </c>
      <c r="E158" s="76"/>
      <c r="F158" s="76"/>
      <c r="G158" s="76"/>
      <c r="H158" s="76"/>
      <c r="I158" s="76"/>
      <c r="J158" s="76"/>
      <c r="K158" s="76"/>
      <c r="L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S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7"/>
      <c r="CN158" s="77"/>
      <c r="CO158" s="77"/>
      <c r="CP158" s="77"/>
      <c r="CQ158" s="77"/>
      <c r="CR158" s="77"/>
      <c r="CS158" s="77"/>
      <c r="CT158" s="77"/>
      <c r="CU158" s="77"/>
      <c r="CV158" s="76"/>
      <c r="CW158" s="147"/>
      <c r="CX158" s="76"/>
      <c r="CY158" s="147"/>
      <c r="CZ158" s="76"/>
      <c r="DA158" s="147"/>
      <c r="DB158" s="76"/>
      <c r="DC158" s="147"/>
      <c r="DD158" s="76"/>
    </row>
    <row r="159" spans="2:108" x14ac:dyDescent="0.2">
      <c r="C159" s="134">
        <f t="shared" si="80"/>
        <v>18</v>
      </c>
      <c r="D159" s="134">
        <f>3828-3809</f>
        <v>19</v>
      </c>
      <c r="E159" s="76"/>
      <c r="F159" s="76"/>
      <c r="G159" s="76"/>
      <c r="H159" s="76"/>
      <c r="I159" s="76"/>
      <c r="J159" s="76"/>
      <c r="K159" s="76"/>
      <c r="L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S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7"/>
      <c r="CN159" s="77"/>
      <c r="CO159" s="77"/>
      <c r="CP159" s="77"/>
      <c r="CQ159" s="77"/>
      <c r="CR159" s="77"/>
      <c r="CS159" s="77"/>
      <c r="CT159" s="77"/>
      <c r="CU159" s="77"/>
      <c r="CV159" s="76"/>
      <c r="CW159" s="147"/>
      <c r="CX159" s="76"/>
      <c r="CY159" s="147"/>
      <c r="CZ159" s="76"/>
      <c r="DA159" s="147"/>
      <c r="DB159" s="76"/>
      <c r="DC159" s="147"/>
      <c r="DD159" s="76"/>
    </row>
    <row r="160" spans="2:108" x14ac:dyDescent="0.2">
      <c r="C160" s="134">
        <f t="shared" si="80"/>
        <v>19</v>
      </c>
      <c r="D160" s="134">
        <f>3394-3368</f>
        <v>26</v>
      </c>
      <c r="E160" s="76"/>
      <c r="F160" s="76"/>
      <c r="G160" s="76"/>
      <c r="H160" s="76"/>
      <c r="I160" s="76"/>
      <c r="J160" s="76"/>
      <c r="K160" s="76"/>
      <c r="L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S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7"/>
      <c r="CN160" s="77"/>
      <c r="CO160" s="77"/>
      <c r="CP160" s="77"/>
      <c r="CQ160" s="77"/>
      <c r="CR160" s="77"/>
      <c r="CS160" s="77"/>
      <c r="CT160" s="77"/>
      <c r="CU160" s="77"/>
      <c r="CV160" s="76"/>
      <c r="CW160" s="147"/>
      <c r="CX160" s="76"/>
      <c r="CY160" s="147"/>
      <c r="CZ160" s="76"/>
      <c r="DA160" s="147"/>
      <c r="DB160" s="76"/>
      <c r="DC160" s="147"/>
      <c r="DD160" s="76"/>
    </row>
    <row r="161" spans="3:108" x14ac:dyDescent="0.2">
      <c r="C161" s="134">
        <f t="shared" si="80"/>
        <v>20</v>
      </c>
      <c r="D161" s="134">
        <f>3865-3837</f>
        <v>28</v>
      </c>
      <c r="E161" s="76"/>
      <c r="F161" s="76"/>
      <c r="G161" s="76"/>
      <c r="H161" s="76"/>
      <c r="I161" s="76"/>
      <c r="J161" s="76"/>
      <c r="K161" s="76"/>
      <c r="L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S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7"/>
      <c r="CN161" s="77"/>
      <c r="CO161" s="77"/>
      <c r="CP161" s="77"/>
      <c r="CQ161" s="77"/>
      <c r="CR161" s="77"/>
      <c r="CS161" s="77"/>
      <c r="CT161" s="77"/>
      <c r="CU161" s="77"/>
      <c r="CV161" s="76"/>
      <c r="CW161" s="147"/>
      <c r="CX161" s="76"/>
      <c r="CY161" s="147"/>
      <c r="CZ161" s="76"/>
      <c r="DA161" s="147"/>
      <c r="DB161" s="76"/>
      <c r="DC161" s="147"/>
      <c r="DD161" s="76"/>
    </row>
    <row r="162" spans="3:108" x14ac:dyDescent="0.2">
      <c r="C162" s="134">
        <f t="shared" si="80"/>
        <v>21</v>
      </c>
      <c r="D162" s="134">
        <f>4068-4043</f>
        <v>25</v>
      </c>
      <c r="E162" s="76"/>
      <c r="F162" s="76"/>
      <c r="G162" s="76"/>
      <c r="H162" s="76"/>
      <c r="I162" s="76"/>
      <c r="J162" s="76"/>
      <c r="K162" s="76"/>
      <c r="L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S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7"/>
      <c r="CN162" s="77"/>
      <c r="CO162" s="77"/>
      <c r="CP162" s="77"/>
      <c r="CQ162" s="77"/>
      <c r="CR162" s="77"/>
      <c r="CS162" s="77"/>
      <c r="CT162" s="77"/>
      <c r="CU162" s="77"/>
      <c r="CV162" s="76"/>
      <c r="CW162" s="147"/>
      <c r="CX162" s="76"/>
      <c r="CY162" s="147"/>
      <c r="CZ162" s="76"/>
      <c r="DA162" s="147"/>
      <c r="DB162" s="76"/>
      <c r="DC162" s="147"/>
      <c r="DD162" s="76"/>
    </row>
    <row r="163" spans="3:108" x14ac:dyDescent="0.2">
      <c r="C163" s="134">
        <f t="shared" si="80"/>
        <v>22</v>
      </c>
      <c r="D163" s="134">
        <f>4453-4380</f>
        <v>73</v>
      </c>
      <c r="E163" s="76"/>
      <c r="F163" s="76"/>
      <c r="G163" s="76"/>
      <c r="H163" s="76"/>
      <c r="I163" s="76"/>
      <c r="J163" s="76"/>
      <c r="K163" s="76"/>
      <c r="L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S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7"/>
      <c r="CN163" s="77"/>
      <c r="CO163" s="77"/>
      <c r="CP163" s="77"/>
      <c r="CQ163" s="77"/>
      <c r="CR163" s="77"/>
      <c r="CS163" s="77"/>
      <c r="CT163" s="77"/>
      <c r="CU163" s="77"/>
      <c r="CV163" s="76"/>
      <c r="CW163" s="147"/>
      <c r="CX163" s="76"/>
      <c r="CY163" s="147"/>
      <c r="CZ163" s="76"/>
      <c r="DA163" s="147"/>
      <c r="DB163" s="76"/>
      <c r="DC163" s="147"/>
      <c r="DD163" s="76"/>
    </row>
    <row r="164" spans="3:108" x14ac:dyDescent="0.2">
      <c r="C164" s="134">
        <f t="shared" si="80"/>
        <v>23</v>
      </c>
      <c r="D164" s="134">
        <f>5233-5204</f>
        <v>29</v>
      </c>
      <c r="E164" s="76"/>
      <c r="F164" s="76"/>
      <c r="G164" s="76"/>
      <c r="H164" s="76"/>
      <c r="I164" s="76"/>
      <c r="J164" s="76"/>
      <c r="K164" s="76"/>
      <c r="L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S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7"/>
      <c r="CN164" s="77"/>
      <c r="CO164" s="77"/>
      <c r="CP164" s="77"/>
      <c r="CQ164" s="77"/>
      <c r="CR164" s="77"/>
      <c r="CS164" s="77"/>
      <c r="CT164" s="77"/>
      <c r="CU164" s="77"/>
      <c r="CV164" s="76"/>
      <c r="CW164" s="147"/>
      <c r="CX164" s="76"/>
      <c r="CY164" s="147"/>
      <c r="CZ164" s="76"/>
      <c r="DA164" s="147"/>
      <c r="DB164" s="76"/>
      <c r="DC164" s="147"/>
      <c r="DD164" s="76"/>
    </row>
    <row r="165" spans="3:108" x14ac:dyDescent="0.2">
      <c r="C165" s="134">
        <f t="shared" si="80"/>
        <v>24</v>
      </c>
      <c r="D165" s="134">
        <f>5135-5109</f>
        <v>26</v>
      </c>
      <c r="E165" s="76"/>
      <c r="F165" s="76"/>
      <c r="G165" s="76"/>
      <c r="H165" s="76"/>
      <c r="I165" s="76"/>
      <c r="J165" s="76"/>
      <c r="K165" s="76"/>
      <c r="L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S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7"/>
      <c r="CN165" s="77"/>
      <c r="CO165" s="77"/>
      <c r="CP165" s="77"/>
      <c r="CQ165" s="77"/>
      <c r="CR165" s="77"/>
      <c r="CS165" s="77"/>
      <c r="CT165" s="77"/>
      <c r="CU165" s="77"/>
      <c r="CV165" s="76"/>
      <c r="CW165" s="147"/>
      <c r="CX165" s="76"/>
      <c r="CY165" s="147"/>
      <c r="CZ165" s="76"/>
      <c r="DA165" s="147"/>
      <c r="DB165" s="76"/>
      <c r="DC165" s="147"/>
      <c r="DD165" s="76"/>
    </row>
    <row r="166" spans="3:108" x14ac:dyDescent="0.2">
      <c r="C166" s="134">
        <f t="shared" si="80"/>
        <v>25</v>
      </c>
      <c r="D166" s="134">
        <f>6497-6486</f>
        <v>11</v>
      </c>
      <c r="E166" s="76"/>
      <c r="F166" s="76"/>
      <c r="G166" s="76"/>
      <c r="H166" s="76"/>
      <c r="I166" s="76"/>
      <c r="J166" s="76"/>
      <c r="K166" s="76"/>
      <c r="L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S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7"/>
      <c r="CN166" s="77"/>
      <c r="CO166" s="77"/>
      <c r="CP166" s="77"/>
      <c r="CQ166" s="77"/>
      <c r="CR166" s="77"/>
      <c r="CS166" s="77"/>
      <c r="CT166" s="77"/>
      <c r="CU166" s="77"/>
      <c r="CV166" s="76"/>
      <c r="CW166" s="147"/>
      <c r="CX166" s="76"/>
      <c r="CY166" s="147"/>
      <c r="CZ166" s="76"/>
      <c r="DA166" s="147"/>
      <c r="DB166" s="76"/>
      <c r="DC166" s="147"/>
      <c r="DD166" s="76"/>
    </row>
    <row r="167" spans="3:108" x14ac:dyDescent="0.2">
      <c r="C167" s="134">
        <f t="shared" si="80"/>
        <v>26</v>
      </c>
      <c r="D167" s="134">
        <f>7340-7324</f>
        <v>16</v>
      </c>
      <c r="E167" s="76"/>
      <c r="F167" s="76"/>
      <c r="G167" s="76"/>
      <c r="H167" s="76"/>
      <c r="I167" s="76"/>
      <c r="J167" s="76"/>
      <c r="K167" s="76"/>
      <c r="L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S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7"/>
      <c r="CN167" s="77"/>
      <c r="CO167" s="77"/>
      <c r="CP167" s="77"/>
      <c r="CQ167" s="77"/>
      <c r="CR167" s="77"/>
      <c r="CS167" s="77"/>
      <c r="CT167" s="77"/>
      <c r="CU167" s="77"/>
      <c r="CV167" s="76"/>
      <c r="CW167" s="147"/>
      <c r="CX167" s="76"/>
      <c r="CY167" s="147"/>
      <c r="CZ167" s="76"/>
      <c r="DA167" s="147"/>
      <c r="DB167" s="76"/>
      <c r="DC167" s="147"/>
      <c r="DD167" s="76"/>
    </row>
    <row r="168" spans="3:108" x14ac:dyDescent="0.2">
      <c r="C168" s="134">
        <f t="shared" si="80"/>
        <v>27</v>
      </c>
      <c r="D168" s="134">
        <f>8473-8383</f>
        <v>90</v>
      </c>
      <c r="E168" s="76"/>
      <c r="F168" s="76"/>
      <c r="G168" s="76"/>
      <c r="H168" s="76"/>
      <c r="I168" s="76"/>
      <c r="J168" s="76"/>
      <c r="K168" s="76"/>
      <c r="L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S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7"/>
      <c r="CN168" s="77"/>
      <c r="CO168" s="77"/>
      <c r="CP168" s="77"/>
      <c r="CQ168" s="77"/>
      <c r="CR168" s="77"/>
      <c r="CS168" s="77"/>
      <c r="CT168" s="77"/>
      <c r="CU168" s="77"/>
      <c r="CV168" s="76"/>
      <c r="CW168" s="147"/>
      <c r="CX168" s="76"/>
      <c r="CY168" s="147"/>
      <c r="CZ168" s="76"/>
      <c r="DA168" s="147"/>
      <c r="DB168" s="76"/>
      <c r="DC168" s="147"/>
      <c r="DD168" s="76"/>
    </row>
    <row r="169" spans="3:108" x14ac:dyDescent="0.2">
      <c r="C169" s="134">
        <f t="shared" si="80"/>
        <v>28</v>
      </c>
      <c r="D169" s="134">
        <f>8652-8560</f>
        <v>92</v>
      </c>
      <c r="E169" s="76"/>
      <c r="F169" s="76"/>
      <c r="G169" s="76"/>
      <c r="H169" s="76"/>
      <c r="I169" s="76"/>
      <c r="J169" s="76"/>
      <c r="K169" s="76"/>
      <c r="L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S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7"/>
      <c r="CN169" s="77"/>
      <c r="CO169" s="77"/>
      <c r="CP169" s="77"/>
      <c r="CQ169" s="77"/>
      <c r="CR169" s="77"/>
      <c r="CS169" s="77"/>
      <c r="CT169" s="77"/>
      <c r="CU169" s="77"/>
      <c r="CV169" s="76"/>
      <c r="CW169" s="147"/>
      <c r="CX169" s="76"/>
      <c r="CY169" s="147"/>
      <c r="CZ169" s="76"/>
      <c r="DA169" s="147"/>
      <c r="DB169" s="76"/>
      <c r="DC169" s="147"/>
      <c r="DD169" s="76"/>
    </row>
    <row r="170" spans="3:108" x14ac:dyDescent="0.2">
      <c r="C170" s="134">
        <f t="shared" si="80"/>
        <v>29</v>
      </c>
      <c r="D170" s="134">
        <f>8457-8316</f>
        <v>141</v>
      </c>
      <c r="E170" s="76"/>
      <c r="F170" s="76"/>
      <c r="G170" s="76"/>
      <c r="H170" s="76"/>
      <c r="I170" s="76"/>
      <c r="J170" s="76"/>
      <c r="K170" s="76"/>
      <c r="L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S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7"/>
      <c r="CN170" s="77"/>
      <c r="CO170" s="77"/>
      <c r="CP170" s="77"/>
      <c r="CQ170" s="77"/>
      <c r="CR170" s="77"/>
      <c r="CS170" s="77"/>
      <c r="CT170" s="77"/>
      <c r="CU170" s="77"/>
      <c r="CV170" s="76"/>
      <c r="CW170" s="147"/>
      <c r="CX170" s="76"/>
      <c r="CY170" s="147"/>
      <c r="CZ170" s="76"/>
      <c r="DA170" s="147"/>
      <c r="DB170" s="76"/>
      <c r="DC170" s="147"/>
      <c r="DD170" s="76"/>
    </row>
    <row r="171" spans="3:108" x14ac:dyDescent="0.2">
      <c r="C171" s="134">
        <f t="shared" si="80"/>
        <v>30</v>
      </c>
      <c r="D171" s="134">
        <f>8493-8391</f>
        <v>102</v>
      </c>
      <c r="E171" s="76"/>
      <c r="F171" s="76"/>
      <c r="G171" s="76"/>
      <c r="H171" s="76"/>
      <c r="I171" s="76"/>
      <c r="J171" s="76"/>
      <c r="K171" s="76"/>
      <c r="L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S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7"/>
      <c r="CN171" s="77"/>
      <c r="CO171" s="77"/>
      <c r="CP171" s="77"/>
      <c r="CQ171" s="77"/>
      <c r="CR171" s="77"/>
      <c r="CS171" s="77"/>
      <c r="CT171" s="77"/>
      <c r="CU171" s="77"/>
      <c r="CV171" s="76"/>
      <c r="CW171" s="147"/>
      <c r="CX171" s="76"/>
      <c r="CY171" s="147"/>
      <c r="CZ171" s="76"/>
      <c r="DA171" s="147"/>
      <c r="DB171" s="76"/>
      <c r="DC171" s="147"/>
      <c r="DD171" s="76"/>
    </row>
    <row r="172" spans="3:108" x14ac:dyDescent="0.2">
      <c r="C172" s="134">
        <f t="shared" si="80"/>
        <v>31</v>
      </c>
      <c r="D172" s="134">
        <f>8144-8045</f>
        <v>99</v>
      </c>
      <c r="E172" s="76"/>
      <c r="F172" s="76"/>
      <c r="G172" s="76"/>
      <c r="H172" s="76"/>
      <c r="I172" s="76"/>
      <c r="J172" s="76"/>
      <c r="K172" s="76"/>
      <c r="L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S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7"/>
      <c r="CN172" s="77"/>
      <c r="CO172" s="77"/>
      <c r="CP172" s="77"/>
      <c r="CQ172" s="77"/>
      <c r="CR172" s="77"/>
      <c r="CS172" s="77"/>
      <c r="CT172" s="77"/>
      <c r="CU172" s="77"/>
      <c r="CV172" s="76"/>
      <c r="CW172" s="147"/>
      <c r="CX172" s="76"/>
      <c r="CY172" s="147"/>
      <c r="CZ172" s="76"/>
      <c r="DA172" s="147"/>
      <c r="DB172" s="76"/>
      <c r="DC172" s="147"/>
      <c r="DD172" s="76"/>
    </row>
    <row r="173" spans="3:108" x14ac:dyDescent="0.2">
      <c r="C173" s="134">
        <f t="shared" si="80"/>
        <v>32</v>
      </c>
      <c r="D173" s="134">
        <f>7483-7279</f>
        <v>204</v>
      </c>
      <c r="E173" s="76"/>
      <c r="F173" s="76"/>
      <c r="G173" s="76"/>
      <c r="H173" s="76"/>
      <c r="I173" s="76"/>
      <c r="J173" s="76"/>
      <c r="K173" s="76"/>
      <c r="L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S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7"/>
      <c r="CN173" s="77"/>
      <c r="CO173" s="77"/>
      <c r="CP173" s="77"/>
      <c r="CQ173" s="77"/>
      <c r="CR173" s="77"/>
      <c r="CS173" s="77"/>
      <c r="CT173" s="77"/>
      <c r="CU173" s="77"/>
      <c r="CV173" s="76"/>
      <c r="CW173" s="147"/>
      <c r="CX173" s="76"/>
      <c r="CY173" s="147"/>
      <c r="CZ173" s="76"/>
      <c r="DA173" s="147"/>
      <c r="DB173" s="76"/>
      <c r="DC173" s="147"/>
      <c r="DD173" s="76"/>
    </row>
    <row r="174" spans="3:108" x14ac:dyDescent="0.2">
      <c r="C174" s="134">
        <f t="shared" si="80"/>
        <v>33</v>
      </c>
      <c r="D174" s="134">
        <f>7369-7190</f>
        <v>179</v>
      </c>
      <c r="E174" s="76"/>
      <c r="F174" s="76"/>
      <c r="G174" s="76"/>
      <c r="H174" s="76"/>
      <c r="I174" s="76"/>
      <c r="J174" s="76"/>
      <c r="K174" s="76"/>
      <c r="L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S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7"/>
      <c r="CN174" s="77"/>
      <c r="CO174" s="77"/>
      <c r="CP174" s="77"/>
      <c r="CQ174" s="77"/>
      <c r="CR174" s="77"/>
      <c r="CS174" s="77"/>
      <c r="CT174" s="77"/>
      <c r="CU174" s="77"/>
      <c r="CV174" s="76"/>
      <c r="CW174" s="147"/>
      <c r="CX174" s="76"/>
      <c r="CY174" s="147"/>
      <c r="CZ174" s="76"/>
      <c r="DA174" s="147"/>
      <c r="DB174" s="76"/>
      <c r="DC174" s="147"/>
      <c r="DD174" s="76"/>
    </row>
    <row r="175" spans="3:108" x14ac:dyDescent="0.2">
      <c r="C175" s="134">
        <f t="shared" si="80"/>
        <v>34</v>
      </c>
      <c r="D175" s="134">
        <f>6913-6784</f>
        <v>129</v>
      </c>
      <c r="E175" s="76"/>
      <c r="F175" s="76"/>
      <c r="G175" s="76"/>
      <c r="H175" s="76"/>
      <c r="I175" s="76"/>
      <c r="J175" s="76"/>
      <c r="K175" s="76"/>
      <c r="L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S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7"/>
      <c r="CN175" s="77"/>
      <c r="CO175" s="77"/>
      <c r="CP175" s="77"/>
      <c r="CQ175" s="77"/>
      <c r="CR175" s="77"/>
      <c r="CS175" s="77"/>
      <c r="CT175" s="77"/>
      <c r="CU175" s="77"/>
      <c r="CV175" s="76"/>
      <c r="CW175" s="147"/>
      <c r="CX175" s="76"/>
      <c r="CY175" s="147"/>
      <c r="CZ175" s="76"/>
      <c r="DA175" s="147"/>
      <c r="DB175" s="76"/>
      <c r="DC175" s="147"/>
      <c r="DD175" s="76"/>
    </row>
    <row r="176" spans="3:108" x14ac:dyDescent="0.2">
      <c r="C176" s="134">
        <f t="shared" si="80"/>
        <v>35</v>
      </c>
      <c r="D176" s="134">
        <f>7038-6882</f>
        <v>156</v>
      </c>
      <c r="E176" s="76"/>
      <c r="F176" s="76"/>
      <c r="G176" s="76"/>
      <c r="H176" s="76"/>
      <c r="I176" s="76"/>
      <c r="J176" s="76"/>
      <c r="K176" s="76"/>
      <c r="L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S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7"/>
      <c r="CN176" s="77"/>
      <c r="CO176" s="77"/>
      <c r="CP176" s="77"/>
      <c r="CQ176" s="77"/>
      <c r="CR176" s="77"/>
      <c r="CS176" s="77"/>
      <c r="CT176" s="77"/>
      <c r="CU176" s="77"/>
      <c r="CV176" s="76"/>
      <c r="CW176" s="147"/>
      <c r="CX176" s="76"/>
      <c r="CY176" s="147"/>
      <c r="CZ176" s="76"/>
      <c r="DA176" s="147"/>
      <c r="DB176" s="76"/>
      <c r="DC176" s="147"/>
      <c r="DD176" s="76"/>
    </row>
    <row r="177" spans="2:108" x14ac:dyDescent="0.2">
      <c r="C177" s="134">
        <f t="shared" si="80"/>
        <v>36</v>
      </c>
      <c r="D177" s="134">
        <f>6686-6520</f>
        <v>166</v>
      </c>
      <c r="E177" s="76"/>
      <c r="F177" s="76"/>
      <c r="G177" s="76"/>
      <c r="H177" s="76"/>
      <c r="I177" s="76"/>
      <c r="J177" s="76"/>
      <c r="K177" s="76"/>
      <c r="L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S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7"/>
      <c r="CN177" s="77"/>
      <c r="CO177" s="77"/>
      <c r="CP177" s="77"/>
      <c r="CQ177" s="77"/>
      <c r="CR177" s="77"/>
      <c r="CS177" s="77"/>
      <c r="CT177" s="77"/>
      <c r="CU177" s="77"/>
      <c r="CV177" s="76"/>
      <c r="CW177" s="147"/>
      <c r="CX177" s="76"/>
      <c r="CY177" s="147"/>
      <c r="CZ177" s="76"/>
      <c r="DA177" s="147"/>
      <c r="DB177" s="76"/>
      <c r="DC177" s="147"/>
      <c r="DD177" s="76"/>
    </row>
    <row r="178" spans="2:108" x14ac:dyDescent="0.2">
      <c r="C178" s="134">
        <f t="shared" si="80"/>
        <v>37</v>
      </c>
      <c r="D178" s="134">
        <f>5494-5373</f>
        <v>121</v>
      </c>
      <c r="E178" s="76"/>
      <c r="F178" s="76"/>
      <c r="G178" s="76"/>
      <c r="H178" s="76"/>
      <c r="I178" s="76"/>
      <c r="J178" s="76"/>
      <c r="K178" s="76"/>
      <c r="L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S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7"/>
      <c r="CN178" s="77"/>
      <c r="CO178" s="77"/>
      <c r="CP178" s="77"/>
      <c r="CQ178" s="77"/>
      <c r="CR178" s="77"/>
      <c r="CS178" s="77"/>
      <c r="CT178" s="77"/>
      <c r="CU178" s="77"/>
      <c r="CV178" s="76"/>
      <c r="CW178" s="147"/>
      <c r="CX178" s="76"/>
      <c r="CY178" s="147"/>
      <c r="CZ178" s="76"/>
      <c r="DA178" s="147"/>
      <c r="DB178" s="76"/>
      <c r="DC178" s="147"/>
      <c r="DD178" s="76"/>
    </row>
    <row r="179" spans="2:108" x14ac:dyDescent="0.2">
      <c r="C179" s="134">
        <f t="shared" si="80"/>
        <v>38</v>
      </c>
      <c r="D179" s="134">
        <f>4276-4178</f>
        <v>98</v>
      </c>
      <c r="E179" s="76"/>
      <c r="F179" s="76"/>
      <c r="G179" s="76"/>
      <c r="H179" s="76"/>
      <c r="I179" s="76"/>
      <c r="J179" s="76"/>
      <c r="K179" s="76"/>
      <c r="L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S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7"/>
      <c r="CN179" s="77"/>
      <c r="CO179" s="77"/>
      <c r="CP179" s="77"/>
      <c r="CQ179" s="77"/>
      <c r="CR179" s="77"/>
      <c r="CS179" s="77"/>
      <c r="CT179" s="77"/>
      <c r="CU179" s="77"/>
      <c r="CV179" s="76"/>
      <c r="CW179" s="147"/>
      <c r="CX179" s="76"/>
      <c r="CY179" s="147"/>
      <c r="CZ179" s="76"/>
      <c r="DA179" s="147"/>
      <c r="DB179" s="76"/>
      <c r="DC179" s="147"/>
      <c r="DD179" s="76"/>
    </row>
    <row r="180" spans="2:108" x14ac:dyDescent="0.2">
      <c r="C180" s="134">
        <f t="shared" si="80"/>
        <v>39</v>
      </c>
      <c r="D180" s="134">
        <f>3806-3730</f>
        <v>76</v>
      </c>
      <c r="E180" s="76"/>
      <c r="F180" s="76"/>
      <c r="G180" s="76"/>
      <c r="H180" s="76"/>
      <c r="I180" s="76"/>
      <c r="J180" s="76"/>
      <c r="K180" s="76"/>
      <c r="L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S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7"/>
      <c r="CN180" s="77"/>
      <c r="CO180" s="77"/>
      <c r="CP180" s="77"/>
      <c r="CQ180" s="77"/>
      <c r="CR180" s="77"/>
      <c r="CS180" s="77"/>
      <c r="CT180" s="77"/>
      <c r="CU180" s="77"/>
      <c r="CV180" s="76"/>
      <c r="CW180" s="147"/>
      <c r="CX180" s="76"/>
      <c r="CY180" s="147"/>
      <c r="CZ180" s="76"/>
      <c r="DA180" s="147"/>
      <c r="DB180" s="76"/>
      <c r="DC180" s="147"/>
      <c r="DD180" s="76"/>
    </row>
    <row r="181" spans="2:108" x14ac:dyDescent="0.2">
      <c r="C181" s="134">
        <f t="shared" si="80"/>
        <v>40</v>
      </c>
      <c r="D181" s="134">
        <f>3814-3706</f>
        <v>108</v>
      </c>
      <c r="E181" s="76"/>
      <c r="F181" s="76"/>
      <c r="G181" s="76"/>
      <c r="H181" s="76"/>
      <c r="I181" s="76"/>
      <c r="J181" s="76"/>
      <c r="K181" s="76"/>
      <c r="L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S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7"/>
      <c r="CN181" s="77"/>
      <c r="CO181" s="77"/>
      <c r="CP181" s="77"/>
      <c r="CQ181" s="77"/>
      <c r="CR181" s="77"/>
      <c r="CS181" s="77"/>
      <c r="CT181" s="77"/>
      <c r="CU181" s="77"/>
      <c r="CV181" s="76"/>
      <c r="CW181" s="147"/>
      <c r="CX181" s="76"/>
      <c r="CY181" s="147"/>
      <c r="CZ181" s="76"/>
      <c r="DA181" s="147"/>
      <c r="DB181" s="76"/>
      <c r="DC181" s="147"/>
      <c r="DD181" s="76"/>
    </row>
    <row r="182" spans="2:108" x14ac:dyDescent="0.2">
      <c r="C182" s="134">
        <f t="shared" si="80"/>
        <v>41</v>
      </c>
      <c r="D182" s="134">
        <f>3360-3191</f>
        <v>169</v>
      </c>
      <c r="E182" s="76"/>
      <c r="F182" s="76"/>
      <c r="G182" s="76"/>
      <c r="H182" s="76"/>
      <c r="I182" s="76"/>
      <c r="J182" s="76"/>
      <c r="K182" s="76"/>
      <c r="L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S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7"/>
      <c r="CN182" s="77"/>
      <c r="CO182" s="77"/>
      <c r="CP182" s="77"/>
      <c r="CQ182" s="77"/>
      <c r="CR182" s="77"/>
      <c r="CS182" s="77"/>
      <c r="CT182" s="77"/>
      <c r="CU182" s="77"/>
      <c r="CV182" s="76"/>
      <c r="CW182" s="147"/>
      <c r="CX182" s="76"/>
      <c r="CY182" s="147"/>
      <c r="CZ182" s="76"/>
      <c r="DA182" s="147"/>
      <c r="DB182" s="76"/>
      <c r="DC182" s="147"/>
      <c r="DD182" s="76"/>
    </row>
    <row r="183" spans="2:108" x14ac:dyDescent="0.2">
      <c r="C183" s="134">
        <f t="shared" si="80"/>
        <v>42</v>
      </c>
      <c r="D183" s="134">
        <f>3639-3509</f>
        <v>130</v>
      </c>
      <c r="E183" s="76"/>
      <c r="F183" s="76"/>
      <c r="G183" s="76"/>
      <c r="H183" s="76"/>
      <c r="I183" s="76"/>
      <c r="J183" s="76"/>
      <c r="K183" s="76"/>
      <c r="L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S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7"/>
      <c r="CN183" s="77"/>
      <c r="CO183" s="77"/>
      <c r="CP183" s="77"/>
      <c r="CQ183" s="77"/>
      <c r="CR183" s="77"/>
      <c r="CS183" s="77"/>
      <c r="CT183" s="77"/>
      <c r="CU183" s="77"/>
      <c r="CV183" s="76"/>
      <c r="CW183" s="147"/>
      <c r="CX183" s="76"/>
      <c r="CY183" s="147"/>
      <c r="CZ183" s="76"/>
      <c r="DA183" s="147"/>
      <c r="DB183" s="76"/>
      <c r="DC183" s="147"/>
      <c r="DD183" s="76"/>
    </row>
    <row r="184" spans="2:108" x14ac:dyDescent="0.2">
      <c r="C184" s="134">
        <f t="shared" si="80"/>
        <v>43</v>
      </c>
      <c r="D184" s="134">
        <f>3151-2840</f>
        <v>311</v>
      </c>
      <c r="E184" s="76"/>
      <c r="F184" s="76"/>
      <c r="G184" s="76"/>
      <c r="H184" s="76"/>
      <c r="I184" s="76"/>
      <c r="J184" s="76"/>
      <c r="K184" s="76"/>
      <c r="L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S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7"/>
      <c r="CN184" s="77"/>
      <c r="CO184" s="77"/>
      <c r="CP184" s="77"/>
      <c r="CQ184" s="77"/>
      <c r="CR184" s="77"/>
      <c r="CS184" s="77"/>
      <c r="CT184" s="77"/>
      <c r="CU184" s="77"/>
      <c r="CV184" s="76"/>
      <c r="CW184" s="147"/>
      <c r="CX184" s="76"/>
      <c r="CY184" s="147"/>
      <c r="CZ184" s="76"/>
      <c r="DA184" s="147"/>
      <c r="DB184" s="76"/>
      <c r="DC184" s="147"/>
      <c r="DD184" s="76"/>
    </row>
    <row r="185" spans="2:108" x14ac:dyDescent="0.2">
      <c r="C185" s="134">
        <f t="shared" si="80"/>
        <v>44</v>
      </c>
      <c r="D185" s="134">
        <f>2496-1424</f>
        <v>1072</v>
      </c>
      <c r="E185" s="76"/>
      <c r="F185" s="76"/>
      <c r="G185" s="76"/>
      <c r="H185" s="76"/>
      <c r="I185" s="76"/>
      <c r="J185" s="76"/>
      <c r="K185" s="76"/>
      <c r="L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S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7"/>
      <c r="CN185" s="77"/>
      <c r="CO185" s="77"/>
      <c r="CP185" s="77"/>
      <c r="CQ185" s="77"/>
      <c r="CR185" s="77"/>
      <c r="CS185" s="77"/>
      <c r="CT185" s="77"/>
      <c r="CU185" s="77"/>
      <c r="CV185" s="76"/>
      <c r="CW185" s="147"/>
      <c r="CX185" s="76"/>
      <c r="CY185" s="147"/>
      <c r="CZ185" s="76"/>
      <c r="DA185" s="147"/>
      <c r="DB185" s="76"/>
      <c r="DC185" s="147"/>
      <c r="DD185" s="76"/>
    </row>
    <row r="186" spans="2:108" x14ac:dyDescent="0.2">
      <c r="C186" s="134">
        <v>45</v>
      </c>
      <c r="D186" s="134">
        <f>2445-1065</f>
        <v>1380</v>
      </c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S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7"/>
      <c r="CN186" s="77"/>
      <c r="CO186" s="77"/>
      <c r="CP186" s="77"/>
      <c r="CQ186" s="77"/>
      <c r="CR186" s="77"/>
      <c r="CS186" s="77"/>
      <c r="CT186" s="77"/>
      <c r="CU186" s="77"/>
      <c r="CV186" s="76"/>
      <c r="CW186" s="147"/>
      <c r="CX186" s="76"/>
      <c r="CY186" s="147"/>
      <c r="CZ186" s="76"/>
      <c r="DA186" s="147"/>
      <c r="DB186" s="76"/>
      <c r="DC186" s="147"/>
      <c r="DD186" s="76"/>
    </row>
    <row r="187" spans="2:108" x14ac:dyDescent="0.2">
      <c r="B187" s="76"/>
      <c r="C187" s="134"/>
      <c r="D187" s="134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S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7"/>
      <c r="CN187" s="77"/>
      <c r="CO187" s="77"/>
      <c r="CP187" s="77"/>
      <c r="CQ187" s="77"/>
      <c r="CR187" s="77"/>
      <c r="CS187" s="77"/>
      <c r="CT187" s="77"/>
      <c r="CU187" s="77"/>
      <c r="CV187" s="76"/>
      <c r="CW187" s="147"/>
      <c r="CX187" s="76"/>
      <c r="CY187" s="147"/>
      <c r="CZ187" s="76"/>
      <c r="DA187" s="147"/>
      <c r="DB187" s="76"/>
      <c r="DC187" s="147"/>
      <c r="DD187" s="76"/>
    </row>
    <row r="188" spans="2:108" x14ac:dyDescent="0.2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S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7"/>
      <c r="CN188" s="77"/>
      <c r="CO188" s="77"/>
      <c r="CP188" s="77"/>
      <c r="CQ188" s="77"/>
      <c r="CR188" s="77"/>
      <c r="CS188" s="77"/>
      <c r="CT188" s="77"/>
      <c r="CU188" s="77"/>
      <c r="CV188" s="76"/>
      <c r="CW188" s="147"/>
      <c r="CX188" s="76"/>
      <c r="CY188" s="147"/>
      <c r="CZ188" s="76"/>
      <c r="DA188" s="147"/>
      <c r="DB188" s="76"/>
      <c r="DC188" s="147"/>
      <c r="DD188" s="76"/>
    </row>
    <row r="189" spans="2:108" x14ac:dyDescent="0.2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S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7"/>
      <c r="CN189" s="77"/>
      <c r="CO189" s="77"/>
      <c r="CP189" s="77"/>
      <c r="CQ189" s="77"/>
      <c r="CR189" s="77"/>
      <c r="CS189" s="77"/>
      <c r="CT189" s="77"/>
      <c r="CU189" s="77"/>
      <c r="CV189" s="76"/>
      <c r="CW189" s="147"/>
      <c r="CX189" s="76"/>
      <c r="CY189" s="147"/>
      <c r="CZ189" s="76"/>
      <c r="DA189" s="147"/>
      <c r="DB189" s="76"/>
      <c r="DC189" s="147"/>
      <c r="DD189" s="76"/>
    </row>
    <row r="190" spans="2:108" x14ac:dyDescent="0.2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S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7"/>
      <c r="CN190" s="77"/>
      <c r="CO190" s="77"/>
      <c r="CP190" s="77"/>
      <c r="CQ190" s="77"/>
      <c r="CR190" s="77"/>
      <c r="CS190" s="77"/>
      <c r="CT190" s="77"/>
      <c r="CU190" s="77"/>
      <c r="CV190" s="76"/>
      <c r="CW190" s="147"/>
      <c r="CX190" s="76"/>
      <c r="CY190" s="147"/>
      <c r="CZ190" s="76"/>
      <c r="DA190" s="147"/>
      <c r="DB190" s="76"/>
      <c r="DC190" s="147"/>
      <c r="DD190" s="76"/>
    </row>
    <row r="191" spans="2:108" x14ac:dyDescent="0.2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S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7"/>
      <c r="CN191" s="77"/>
      <c r="CO191" s="77"/>
      <c r="CP191" s="77"/>
      <c r="CQ191" s="77"/>
      <c r="CR191" s="77"/>
      <c r="CS191" s="77"/>
      <c r="CT191" s="77"/>
      <c r="CU191" s="77"/>
      <c r="CV191" s="76"/>
      <c r="CW191" s="147"/>
      <c r="CX191" s="76"/>
      <c r="CY191" s="147"/>
      <c r="CZ191" s="76"/>
      <c r="DA191" s="147"/>
      <c r="DB191" s="76"/>
      <c r="DC191" s="147"/>
      <c r="DD191" s="76"/>
    </row>
    <row r="192" spans="2:108" x14ac:dyDescent="0.2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S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7"/>
      <c r="CN192" s="77"/>
      <c r="CO192" s="77"/>
      <c r="CP192" s="77"/>
      <c r="CQ192" s="77"/>
      <c r="CR192" s="77"/>
      <c r="CS192" s="77"/>
      <c r="CT192" s="77"/>
      <c r="CU192" s="77"/>
      <c r="CV192" s="76"/>
      <c r="CW192" s="147"/>
      <c r="CX192" s="76"/>
      <c r="CY192" s="147"/>
      <c r="CZ192" s="76"/>
      <c r="DA192" s="147"/>
      <c r="DB192" s="76"/>
      <c r="DC192" s="147"/>
      <c r="DD192" s="76"/>
    </row>
    <row r="193" spans="2:108" x14ac:dyDescent="0.2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S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7"/>
      <c r="CN193" s="77"/>
      <c r="CO193" s="77"/>
      <c r="CP193" s="77"/>
      <c r="CQ193" s="77"/>
      <c r="CR193" s="77"/>
      <c r="CS193" s="77"/>
      <c r="CT193" s="77"/>
      <c r="CU193" s="77"/>
      <c r="CV193" s="76"/>
      <c r="CW193" s="147"/>
      <c r="CX193" s="76"/>
      <c r="CY193" s="147"/>
      <c r="CZ193" s="76"/>
      <c r="DA193" s="147"/>
      <c r="DB193" s="76"/>
      <c r="DC193" s="147"/>
      <c r="DD193" s="76"/>
    </row>
    <row r="194" spans="2:108" x14ac:dyDescent="0.2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S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7"/>
      <c r="CN194" s="77"/>
      <c r="CO194" s="77"/>
      <c r="CP194" s="77"/>
      <c r="CQ194" s="77"/>
      <c r="CR194" s="77"/>
      <c r="CS194" s="77"/>
      <c r="CT194" s="77"/>
      <c r="CU194" s="77"/>
      <c r="CV194" s="76"/>
      <c r="CW194" s="147"/>
      <c r="CX194" s="76"/>
      <c r="CY194" s="147"/>
      <c r="CZ194" s="76"/>
      <c r="DA194" s="147"/>
      <c r="DB194" s="76"/>
      <c r="DC194" s="147"/>
      <c r="DD194" s="76"/>
    </row>
    <row r="195" spans="2:108" x14ac:dyDescent="0.2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S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7"/>
      <c r="CN195" s="77"/>
      <c r="CO195" s="77"/>
      <c r="CP195" s="77"/>
      <c r="CQ195" s="77"/>
      <c r="CR195" s="77"/>
      <c r="CS195" s="77"/>
      <c r="CT195" s="77"/>
      <c r="CU195" s="77"/>
      <c r="CV195" s="76"/>
      <c r="CW195" s="147"/>
      <c r="CX195" s="76"/>
      <c r="CY195" s="147"/>
      <c r="CZ195" s="76"/>
      <c r="DA195" s="147"/>
      <c r="DB195" s="76"/>
      <c r="DC195" s="147"/>
      <c r="DD195" s="76"/>
    </row>
    <row r="196" spans="2:108" x14ac:dyDescent="0.2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S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7"/>
      <c r="CN196" s="77"/>
      <c r="CO196" s="77"/>
      <c r="CP196" s="77"/>
      <c r="CQ196" s="77"/>
      <c r="CR196" s="77"/>
      <c r="CS196" s="77"/>
      <c r="CT196" s="77"/>
      <c r="CU196" s="77"/>
      <c r="CV196" s="76"/>
      <c r="CW196" s="147"/>
      <c r="CX196" s="76"/>
      <c r="CY196" s="147"/>
      <c r="CZ196" s="76"/>
      <c r="DA196" s="147"/>
      <c r="DB196" s="76"/>
      <c r="DC196" s="147"/>
      <c r="DD196" s="76"/>
    </row>
    <row r="197" spans="2:108" x14ac:dyDescent="0.2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S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7"/>
      <c r="CN197" s="77"/>
      <c r="CO197" s="77"/>
      <c r="CP197" s="77"/>
      <c r="CQ197" s="77"/>
      <c r="CR197" s="77"/>
      <c r="CS197" s="77"/>
      <c r="CT197" s="77"/>
      <c r="CU197" s="77"/>
      <c r="CV197" s="76"/>
      <c r="CW197" s="147"/>
      <c r="CX197" s="76"/>
      <c r="CY197" s="147"/>
      <c r="CZ197" s="76"/>
      <c r="DA197" s="147"/>
      <c r="DB197" s="76"/>
      <c r="DC197" s="147"/>
      <c r="DD197" s="76"/>
    </row>
    <row r="198" spans="2:108" x14ac:dyDescent="0.2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S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7"/>
      <c r="CN198" s="77"/>
      <c r="CO198" s="77"/>
      <c r="CP198" s="77"/>
      <c r="CQ198" s="77"/>
      <c r="CR198" s="77"/>
      <c r="CS198" s="77"/>
      <c r="CT198" s="77"/>
      <c r="CU198" s="77"/>
      <c r="CV198" s="76"/>
      <c r="CW198" s="147"/>
      <c r="CX198" s="76"/>
      <c r="CY198" s="147"/>
      <c r="CZ198" s="76"/>
      <c r="DA198" s="147"/>
      <c r="DB198" s="76"/>
      <c r="DC198" s="147"/>
      <c r="DD198" s="76"/>
    </row>
    <row r="199" spans="2:108" x14ac:dyDescent="0.2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S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7"/>
      <c r="CN199" s="77"/>
      <c r="CO199" s="77"/>
      <c r="CP199" s="77"/>
      <c r="CQ199" s="77"/>
      <c r="CR199" s="77"/>
      <c r="CS199" s="77"/>
      <c r="CT199" s="77"/>
      <c r="CU199" s="77"/>
      <c r="CV199" s="76"/>
      <c r="CW199" s="147"/>
      <c r="CX199" s="76"/>
      <c r="CY199" s="147"/>
      <c r="CZ199" s="76"/>
      <c r="DA199" s="147"/>
      <c r="DB199" s="76"/>
      <c r="DC199" s="147"/>
      <c r="DD199" s="76"/>
    </row>
    <row r="200" spans="2:108" x14ac:dyDescent="0.2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S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7"/>
      <c r="CN200" s="77"/>
      <c r="CO200" s="77"/>
      <c r="CP200" s="77"/>
      <c r="CQ200" s="77"/>
      <c r="CR200" s="77"/>
      <c r="CS200" s="77"/>
      <c r="CT200" s="77"/>
      <c r="CU200" s="77"/>
      <c r="CV200" s="76"/>
      <c r="CW200" s="147"/>
      <c r="CX200" s="76"/>
      <c r="CY200" s="147"/>
      <c r="CZ200" s="76"/>
      <c r="DA200" s="147"/>
      <c r="DB200" s="76"/>
      <c r="DC200" s="147"/>
      <c r="DD200" s="76"/>
    </row>
    <row r="201" spans="2:108" x14ac:dyDescent="0.2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S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7"/>
      <c r="CN201" s="77"/>
      <c r="CO201" s="77"/>
      <c r="CP201" s="77"/>
      <c r="CQ201" s="77"/>
      <c r="CR201" s="77"/>
      <c r="CS201" s="77"/>
      <c r="CT201" s="77"/>
      <c r="CU201" s="77"/>
      <c r="CV201" s="76"/>
      <c r="CW201" s="147"/>
      <c r="CX201" s="76"/>
      <c r="CY201" s="147"/>
      <c r="CZ201" s="76"/>
      <c r="DA201" s="147"/>
      <c r="DB201" s="76"/>
      <c r="DC201" s="147"/>
      <c r="DD201" s="76"/>
    </row>
    <row r="202" spans="2:108" x14ac:dyDescent="0.2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S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7"/>
      <c r="CN202" s="77"/>
      <c r="CO202" s="77"/>
      <c r="CP202" s="77"/>
      <c r="CQ202" s="77"/>
      <c r="CR202" s="77"/>
      <c r="CS202" s="77"/>
      <c r="CT202" s="77"/>
      <c r="CU202" s="77"/>
      <c r="CV202" s="76"/>
      <c r="CW202" s="147"/>
      <c r="CX202" s="76"/>
      <c r="CY202" s="147"/>
      <c r="CZ202" s="76"/>
      <c r="DA202" s="147"/>
      <c r="DB202" s="76"/>
      <c r="DC202" s="147"/>
      <c r="DD202" s="76"/>
    </row>
    <row r="203" spans="2:108" x14ac:dyDescent="0.2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S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7"/>
      <c r="CN203" s="77"/>
      <c r="CO203" s="77"/>
      <c r="CP203" s="77"/>
      <c r="CQ203" s="77"/>
      <c r="CR203" s="77"/>
      <c r="CS203" s="77"/>
      <c r="CT203" s="77"/>
      <c r="CU203" s="77"/>
      <c r="CV203" s="76"/>
      <c r="CW203" s="147"/>
      <c r="CX203" s="76"/>
      <c r="CY203" s="147"/>
      <c r="CZ203" s="76"/>
      <c r="DA203" s="147"/>
      <c r="DB203" s="76"/>
      <c r="DC203" s="147"/>
      <c r="DD203" s="76"/>
    </row>
    <row r="204" spans="2:108" x14ac:dyDescent="0.2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S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7"/>
      <c r="CN204" s="77"/>
      <c r="CO204" s="77"/>
      <c r="CP204" s="77"/>
      <c r="CQ204" s="77"/>
      <c r="CR204" s="77"/>
      <c r="CS204" s="77"/>
      <c r="CT204" s="77"/>
      <c r="CU204" s="77"/>
      <c r="CV204" s="76"/>
      <c r="CW204" s="147"/>
      <c r="CX204" s="76"/>
      <c r="CY204" s="147"/>
      <c r="CZ204" s="76"/>
      <c r="DA204" s="147"/>
      <c r="DB204" s="76"/>
      <c r="DC204" s="147"/>
      <c r="DD204" s="76"/>
    </row>
    <row r="205" spans="2:108" ht="20" x14ac:dyDescent="0.2">
      <c r="B205" s="76"/>
      <c r="C205" s="76"/>
      <c r="D205" s="76"/>
      <c r="E205" s="76"/>
      <c r="F205" s="76"/>
      <c r="G205" s="76"/>
      <c r="H205" s="148"/>
      <c r="I205" s="148"/>
      <c r="J205" s="148"/>
      <c r="K205" s="148"/>
      <c r="L205" s="148"/>
      <c r="M205" s="148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S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7"/>
      <c r="CN205" s="77"/>
      <c r="CO205" s="77"/>
      <c r="CP205" s="77"/>
      <c r="CQ205" s="77"/>
      <c r="CR205" s="77"/>
      <c r="CS205" s="77"/>
      <c r="CT205" s="77"/>
      <c r="CU205" s="77"/>
      <c r="CV205" s="76"/>
      <c r="CW205" s="147"/>
      <c r="CX205" s="76"/>
      <c r="CY205" s="147"/>
      <c r="CZ205" s="76"/>
      <c r="DA205" s="147"/>
      <c r="DB205" s="76"/>
      <c r="DC205" s="147"/>
      <c r="DD205" s="76"/>
    </row>
    <row r="206" spans="2:108" x14ac:dyDescent="0.2">
      <c r="B206" s="76"/>
      <c r="C206" s="76"/>
      <c r="D206" s="76"/>
      <c r="E206" s="76"/>
      <c r="F206" s="76"/>
      <c r="G206" s="76"/>
      <c r="H206" s="149"/>
      <c r="I206" s="149"/>
      <c r="J206" s="149"/>
      <c r="K206" s="149"/>
      <c r="L206" s="149"/>
      <c r="M206" s="149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S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7"/>
      <c r="CN206" s="77"/>
      <c r="CO206" s="77"/>
      <c r="CP206" s="77"/>
      <c r="CQ206" s="77"/>
      <c r="CR206" s="77"/>
      <c r="CS206" s="77"/>
      <c r="CT206" s="77"/>
      <c r="CU206" s="77"/>
      <c r="CV206" s="76"/>
      <c r="CW206" s="147"/>
      <c r="CX206" s="76"/>
      <c r="CY206" s="147"/>
      <c r="CZ206" s="76"/>
      <c r="DA206" s="147"/>
      <c r="DB206" s="76"/>
      <c r="DC206" s="147"/>
      <c r="DD206" s="76"/>
    </row>
    <row r="207" spans="2:108" x14ac:dyDescent="0.2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S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7"/>
      <c r="CN207" s="77"/>
      <c r="CO207" s="77"/>
      <c r="CP207" s="77"/>
      <c r="CQ207" s="77"/>
      <c r="CR207" s="77"/>
      <c r="CS207" s="77"/>
      <c r="CT207" s="77"/>
      <c r="CU207" s="77"/>
      <c r="CV207" s="76"/>
      <c r="CW207" s="147"/>
      <c r="CX207" s="76"/>
      <c r="CY207" s="147"/>
      <c r="CZ207" s="76"/>
      <c r="DA207" s="147"/>
      <c r="DB207" s="76"/>
      <c r="DC207" s="147"/>
      <c r="DD207" s="76"/>
    </row>
    <row r="208" spans="2:108" x14ac:dyDescent="0.2">
      <c r="B208" s="76"/>
      <c r="C208" s="76"/>
      <c r="D208" s="76"/>
      <c r="E208" s="76"/>
      <c r="F208" s="76"/>
      <c r="G208" s="76"/>
      <c r="H208" s="147"/>
      <c r="I208" s="147"/>
      <c r="J208" s="147"/>
      <c r="K208" s="147"/>
      <c r="L208" s="147"/>
      <c r="M208" s="147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S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7"/>
      <c r="CN208" s="77"/>
      <c r="CO208" s="77"/>
      <c r="CP208" s="77"/>
      <c r="CQ208" s="77"/>
      <c r="CR208" s="77"/>
      <c r="CS208" s="77"/>
      <c r="CT208" s="77"/>
      <c r="CU208" s="77"/>
      <c r="CV208" s="76"/>
      <c r="CW208" s="147"/>
      <c r="CX208" s="76"/>
      <c r="CY208" s="147"/>
      <c r="CZ208" s="76"/>
      <c r="DA208" s="147"/>
      <c r="DB208" s="76"/>
      <c r="DC208" s="147"/>
      <c r="DD208" s="76"/>
    </row>
    <row r="209" spans="2:108" x14ac:dyDescent="0.2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S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7"/>
      <c r="CN209" s="77"/>
      <c r="CO209" s="77"/>
      <c r="CP209" s="77"/>
      <c r="CQ209" s="77"/>
      <c r="CR209" s="77"/>
      <c r="CS209" s="77"/>
      <c r="CT209" s="77"/>
      <c r="CU209" s="77"/>
      <c r="CV209" s="76"/>
      <c r="CW209" s="147"/>
      <c r="CX209" s="76"/>
      <c r="CY209" s="147"/>
      <c r="CZ209" s="76"/>
      <c r="DA209" s="147"/>
      <c r="DB209" s="76"/>
      <c r="DC209" s="147"/>
      <c r="DD209" s="76"/>
    </row>
    <row r="210" spans="2:108" ht="20" x14ac:dyDescent="0.2">
      <c r="B210" s="76"/>
      <c r="C210" s="76"/>
      <c r="D210" s="76"/>
      <c r="E210" s="76"/>
      <c r="F210" s="76"/>
      <c r="G210" s="76"/>
      <c r="H210" s="148"/>
      <c r="I210" s="148"/>
      <c r="J210" s="148"/>
      <c r="K210" s="148"/>
      <c r="L210" s="148"/>
      <c r="M210" s="148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S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7"/>
      <c r="CN210" s="77"/>
      <c r="CO210" s="77"/>
      <c r="CP210" s="77"/>
      <c r="CQ210" s="77"/>
      <c r="CR210" s="77"/>
      <c r="CS210" s="77"/>
      <c r="CT210" s="77"/>
      <c r="CU210" s="77"/>
      <c r="CV210" s="76"/>
      <c r="CW210" s="147"/>
      <c r="CX210" s="76"/>
      <c r="CY210" s="147"/>
      <c r="CZ210" s="76"/>
      <c r="DA210" s="147"/>
      <c r="DB210" s="76"/>
      <c r="DC210" s="147"/>
      <c r="DD210" s="76"/>
    </row>
    <row r="211" spans="2:108" x14ac:dyDescent="0.2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S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7"/>
      <c r="CN211" s="77"/>
      <c r="CO211" s="77"/>
      <c r="CP211" s="77"/>
      <c r="CQ211" s="77"/>
      <c r="CR211" s="77"/>
      <c r="CS211" s="77"/>
      <c r="CT211" s="77"/>
      <c r="CU211" s="77"/>
      <c r="CV211" s="76"/>
      <c r="CW211" s="147"/>
      <c r="CX211" s="76"/>
      <c r="CY211" s="147"/>
      <c r="CZ211" s="76"/>
      <c r="DA211" s="147"/>
      <c r="DB211" s="76"/>
      <c r="DC211" s="147"/>
      <c r="DD211" s="76"/>
    </row>
    <row r="212" spans="2:108" x14ac:dyDescent="0.2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S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7"/>
      <c r="CN212" s="77"/>
      <c r="CO212" s="77"/>
      <c r="CP212" s="77"/>
      <c r="CQ212" s="77"/>
      <c r="CR212" s="77"/>
      <c r="CS212" s="77"/>
      <c r="CT212" s="77"/>
      <c r="CU212" s="77"/>
      <c r="CV212" s="76"/>
      <c r="CW212" s="147"/>
      <c r="CX212" s="76"/>
      <c r="CY212" s="147"/>
      <c r="CZ212" s="76"/>
      <c r="DA212" s="147"/>
      <c r="DB212" s="76"/>
      <c r="DC212" s="147"/>
      <c r="DD212" s="76"/>
    </row>
    <row r="213" spans="2:108" x14ac:dyDescent="0.2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S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7"/>
      <c r="CN213" s="77"/>
      <c r="CO213" s="77"/>
      <c r="CP213" s="77"/>
      <c r="CQ213" s="77"/>
      <c r="CR213" s="77"/>
      <c r="CS213" s="77"/>
      <c r="CT213" s="77"/>
      <c r="CU213" s="77"/>
      <c r="CV213" s="76"/>
      <c r="CW213" s="147"/>
      <c r="CX213" s="76"/>
      <c r="CY213" s="147"/>
      <c r="CZ213" s="76"/>
      <c r="DA213" s="147"/>
      <c r="DB213" s="76"/>
      <c r="DC213" s="147"/>
      <c r="DD213" s="76"/>
    </row>
    <row r="214" spans="2:108" x14ac:dyDescent="0.2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S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7"/>
      <c r="CN214" s="77"/>
      <c r="CO214" s="77"/>
      <c r="CP214" s="77"/>
      <c r="CQ214" s="77"/>
      <c r="CR214" s="77"/>
      <c r="CS214" s="77"/>
      <c r="CT214" s="77"/>
      <c r="CU214" s="77"/>
      <c r="CV214" s="76"/>
      <c r="CW214" s="147"/>
      <c r="CX214" s="76"/>
      <c r="CY214" s="147"/>
      <c r="CZ214" s="76"/>
      <c r="DA214" s="147"/>
      <c r="DB214" s="76"/>
      <c r="DC214" s="147"/>
      <c r="DD214" s="76"/>
    </row>
    <row r="215" spans="2:108" x14ac:dyDescent="0.2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S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7"/>
      <c r="CN215" s="77"/>
      <c r="CO215" s="77"/>
      <c r="CP215" s="77"/>
      <c r="CQ215" s="77"/>
      <c r="CR215" s="77"/>
      <c r="CS215" s="77"/>
      <c r="CT215" s="77"/>
      <c r="CU215" s="77"/>
      <c r="CV215" s="76"/>
      <c r="CW215" s="147"/>
      <c r="CX215" s="76"/>
      <c r="CY215" s="147"/>
      <c r="CZ215" s="76"/>
      <c r="DA215" s="147"/>
      <c r="DB215" s="76"/>
      <c r="DC215" s="147"/>
      <c r="DD215" s="76"/>
    </row>
    <row r="216" spans="2:108" x14ac:dyDescent="0.2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S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7"/>
      <c r="CN216" s="77"/>
      <c r="CO216" s="77"/>
      <c r="CP216" s="77"/>
      <c r="CQ216" s="77"/>
      <c r="CR216" s="77"/>
      <c r="CS216" s="77"/>
      <c r="CT216" s="77"/>
      <c r="CU216" s="77"/>
      <c r="CV216" s="76"/>
      <c r="CW216" s="147"/>
      <c r="CX216" s="76"/>
      <c r="CY216" s="147"/>
      <c r="CZ216" s="76"/>
      <c r="DA216" s="147"/>
      <c r="DB216" s="76"/>
      <c r="DC216" s="147"/>
      <c r="DD216" s="76"/>
    </row>
    <row r="217" spans="2:108" x14ac:dyDescent="0.2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S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7"/>
      <c r="CN217" s="77"/>
      <c r="CO217" s="77"/>
      <c r="CP217" s="77"/>
      <c r="CQ217" s="77"/>
      <c r="CR217" s="77"/>
      <c r="CS217" s="77"/>
      <c r="CT217" s="77"/>
      <c r="CU217" s="77"/>
      <c r="CV217" s="76"/>
      <c r="CW217" s="147"/>
      <c r="CX217" s="76"/>
      <c r="CY217" s="147"/>
      <c r="CZ217" s="76"/>
      <c r="DA217" s="147"/>
      <c r="DB217" s="76"/>
      <c r="DC217" s="147"/>
      <c r="DD217" s="76"/>
    </row>
    <row r="218" spans="2:108" x14ac:dyDescent="0.2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S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7"/>
      <c r="CN218" s="77"/>
      <c r="CO218" s="77"/>
      <c r="CP218" s="77"/>
      <c r="CQ218" s="77"/>
      <c r="CR218" s="77"/>
      <c r="CS218" s="77"/>
      <c r="CT218" s="77"/>
      <c r="CU218" s="77"/>
      <c r="CV218" s="76"/>
      <c r="CW218" s="147"/>
      <c r="CX218" s="76"/>
      <c r="CY218" s="147"/>
      <c r="CZ218" s="76"/>
      <c r="DA218" s="147"/>
      <c r="DB218" s="76"/>
      <c r="DC218" s="147"/>
      <c r="DD218" s="76"/>
    </row>
    <row r="219" spans="2:108" x14ac:dyDescent="0.2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S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7"/>
      <c r="CN219" s="77"/>
      <c r="CO219" s="77"/>
      <c r="CP219" s="77"/>
      <c r="CQ219" s="77"/>
      <c r="CR219" s="77"/>
      <c r="CS219" s="77"/>
      <c r="CT219" s="77"/>
      <c r="CU219" s="77"/>
      <c r="CV219" s="76"/>
      <c r="CW219" s="147"/>
      <c r="CX219" s="76"/>
      <c r="CY219" s="147"/>
      <c r="CZ219" s="76"/>
      <c r="DA219" s="147"/>
      <c r="DB219" s="76"/>
      <c r="DC219" s="147"/>
      <c r="DD219" s="76"/>
    </row>
    <row r="220" spans="2:108" x14ac:dyDescent="0.2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S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7"/>
      <c r="CN220" s="77"/>
      <c r="CO220" s="77"/>
      <c r="CP220" s="77"/>
      <c r="CQ220" s="77"/>
      <c r="CR220" s="77"/>
      <c r="CS220" s="77"/>
      <c r="CT220" s="77"/>
      <c r="CU220" s="77"/>
      <c r="CV220" s="76"/>
      <c r="CW220" s="147"/>
      <c r="CX220" s="76"/>
      <c r="CY220" s="147"/>
      <c r="CZ220" s="76"/>
      <c r="DA220" s="147"/>
      <c r="DB220" s="76"/>
      <c r="DC220" s="147"/>
      <c r="DD220" s="76"/>
    </row>
    <row r="221" spans="2:108" x14ac:dyDescent="0.2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S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6"/>
      <c r="CM221" s="77"/>
      <c r="CN221" s="77"/>
      <c r="CO221" s="77"/>
      <c r="CP221" s="77"/>
      <c r="CQ221" s="77"/>
      <c r="CR221" s="77"/>
      <c r="CS221" s="77"/>
      <c r="CT221" s="77"/>
      <c r="CU221" s="77"/>
      <c r="CV221" s="76"/>
      <c r="CW221" s="147"/>
      <c r="CX221" s="76"/>
      <c r="CY221" s="147"/>
      <c r="CZ221" s="76"/>
      <c r="DA221" s="147"/>
      <c r="DB221" s="76"/>
      <c r="DC221" s="147"/>
      <c r="DD221" s="76"/>
    </row>
    <row r="222" spans="2:108" x14ac:dyDescent="0.2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S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6"/>
      <c r="CC222" s="76"/>
      <c r="CD222" s="76"/>
      <c r="CE222" s="76"/>
      <c r="CF222" s="76"/>
      <c r="CG222" s="76"/>
      <c r="CH222" s="76"/>
      <c r="CI222" s="76"/>
      <c r="CJ222" s="76"/>
      <c r="CK222" s="76"/>
      <c r="CL222" s="76"/>
      <c r="CM222" s="77"/>
      <c r="CN222" s="77"/>
      <c r="CO222" s="77"/>
      <c r="CP222" s="77"/>
      <c r="CQ222" s="77"/>
      <c r="CR222" s="77"/>
      <c r="CS222" s="77"/>
      <c r="CT222" s="77"/>
      <c r="CU222" s="77"/>
      <c r="CV222" s="76"/>
      <c r="CW222" s="147"/>
      <c r="CX222" s="76"/>
      <c r="CY222" s="147"/>
      <c r="CZ222" s="76"/>
      <c r="DA222" s="147"/>
      <c r="DB222" s="76"/>
      <c r="DC222" s="147"/>
      <c r="DD222" s="76"/>
    </row>
    <row r="223" spans="2:108" x14ac:dyDescent="0.2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S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  <c r="CM223" s="77"/>
      <c r="CN223" s="77"/>
      <c r="CO223" s="77"/>
      <c r="CP223" s="77"/>
      <c r="CQ223" s="77"/>
      <c r="CR223" s="77"/>
      <c r="CS223" s="77"/>
      <c r="CT223" s="77"/>
      <c r="CU223" s="77"/>
      <c r="CV223" s="76"/>
      <c r="CW223" s="147"/>
      <c r="CX223" s="76"/>
      <c r="CY223" s="147"/>
      <c r="CZ223" s="76"/>
      <c r="DA223" s="147"/>
      <c r="DB223" s="76"/>
      <c r="DC223" s="147"/>
      <c r="DD223" s="76"/>
    </row>
    <row r="224" spans="2:108" x14ac:dyDescent="0.2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S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7"/>
      <c r="CN224" s="77"/>
      <c r="CO224" s="77"/>
      <c r="CP224" s="77"/>
      <c r="CQ224" s="77"/>
      <c r="CR224" s="77"/>
      <c r="CS224" s="77"/>
      <c r="CT224" s="77"/>
      <c r="CU224" s="77"/>
      <c r="CV224" s="76"/>
      <c r="CW224" s="147"/>
      <c r="CX224" s="76"/>
      <c r="CY224" s="147"/>
      <c r="CZ224" s="76"/>
      <c r="DA224" s="147"/>
      <c r="DB224" s="76"/>
      <c r="DC224" s="147"/>
      <c r="DD224" s="76"/>
    </row>
    <row r="225" spans="2:108" x14ac:dyDescent="0.2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S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6"/>
      <c r="CC225" s="76"/>
      <c r="CD225" s="76"/>
      <c r="CE225" s="76"/>
      <c r="CF225" s="76"/>
      <c r="CG225" s="76"/>
      <c r="CH225" s="76"/>
      <c r="CI225" s="76"/>
      <c r="CJ225" s="76"/>
      <c r="CK225" s="76"/>
      <c r="CL225" s="76"/>
      <c r="CM225" s="77"/>
      <c r="CN225" s="77"/>
      <c r="CO225" s="77"/>
      <c r="CP225" s="77"/>
      <c r="CQ225" s="77"/>
      <c r="CR225" s="77"/>
      <c r="CS225" s="77"/>
      <c r="CT225" s="77"/>
      <c r="CU225" s="77"/>
      <c r="CV225" s="76"/>
      <c r="CW225" s="147"/>
      <c r="CX225" s="76"/>
      <c r="CY225" s="147"/>
      <c r="CZ225" s="76"/>
      <c r="DA225" s="147"/>
      <c r="DB225" s="76"/>
      <c r="DC225" s="147"/>
      <c r="DD225" s="76"/>
    </row>
    <row r="226" spans="2:108" x14ac:dyDescent="0.2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S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6"/>
      <c r="CC226" s="76"/>
      <c r="CD226" s="76"/>
      <c r="CE226" s="76"/>
      <c r="CF226" s="76"/>
      <c r="CG226" s="76"/>
      <c r="CH226" s="76"/>
      <c r="CI226" s="76"/>
      <c r="CJ226" s="76"/>
      <c r="CK226" s="76"/>
      <c r="CL226" s="76"/>
      <c r="CM226" s="77"/>
      <c r="CN226" s="77"/>
      <c r="CO226" s="77"/>
      <c r="CP226" s="77"/>
      <c r="CQ226" s="77"/>
      <c r="CR226" s="77"/>
      <c r="CS226" s="77"/>
      <c r="CT226" s="77"/>
      <c r="CU226" s="77"/>
      <c r="CV226" s="76"/>
      <c r="CW226" s="147"/>
      <c r="CX226" s="76"/>
      <c r="CY226" s="147"/>
      <c r="CZ226" s="76"/>
      <c r="DA226" s="147"/>
      <c r="DB226" s="76"/>
      <c r="DC226" s="147"/>
      <c r="DD226" s="76"/>
    </row>
    <row r="227" spans="2:108" x14ac:dyDescent="0.2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S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6"/>
      <c r="CC227" s="76"/>
      <c r="CD227" s="76"/>
      <c r="CE227" s="76"/>
      <c r="CF227" s="76"/>
      <c r="CG227" s="76"/>
      <c r="CH227" s="76"/>
      <c r="CI227" s="76"/>
      <c r="CJ227" s="76"/>
      <c r="CK227" s="76"/>
      <c r="CL227" s="76"/>
      <c r="CM227" s="77"/>
      <c r="CN227" s="77"/>
      <c r="CO227" s="77"/>
      <c r="CP227" s="77"/>
      <c r="CQ227" s="77"/>
      <c r="CR227" s="77"/>
      <c r="CS227" s="77"/>
      <c r="CT227" s="77"/>
      <c r="CU227" s="77"/>
      <c r="CV227" s="76"/>
      <c r="CW227" s="147"/>
      <c r="CX227" s="76"/>
      <c r="CY227" s="147"/>
      <c r="CZ227" s="76"/>
      <c r="DA227" s="147"/>
      <c r="DB227" s="76"/>
      <c r="DC227" s="147"/>
      <c r="DD227" s="76"/>
    </row>
    <row r="228" spans="2:108" x14ac:dyDescent="0.2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S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7"/>
      <c r="CN228" s="77"/>
      <c r="CO228" s="77"/>
      <c r="CP228" s="77"/>
      <c r="CQ228" s="77"/>
      <c r="CR228" s="77"/>
      <c r="CS228" s="77"/>
      <c r="CT228" s="77"/>
      <c r="CU228" s="77"/>
      <c r="CV228" s="76"/>
      <c r="CW228" s="147"/>
      <c r="CX228" s="76"/>
      <c r="CY228" s="147"/>
      <c r="CZ228" s="76"/>
      <c r="DA228" s="147"/>
      <c r="DB228" s="76"/>
      <c r="DC228" s="147"/>
      <c r="DD228" s="76"/>
    </row>
    <row r="229" spans="2:108" x14ac:dyDescent="0.2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S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7"/>
      <c r="CN229" s="77"/>
      <c r="CO229" s="77"/>
      <c r="CP229" s="77"/>
      <c r="CQ229" s="77"/>
      <c r="CR229" s="77"/>
      <c r="CS229" s="77"/>
      <c r="CT229" s="77"/>
      <c r="CU229" s="77"/>
      <c r="CV229" s="76"/>
      <c r="CW229" s="147"/>
      <c r="CX229" s="76"/>
      <c r="CY229" s="147"/>
      <c r="CZ229" s="76"/>
      <c r="DA229" s="147"/>
      <c r="DB229" s="76"/>
      <c r="DC229" s="147"/>
      <c r="DD229" s="76"/>
    </row>
    <row r="230" spans="2:108" x14ac:dyDescent="0.2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S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6"/>
      <c r="CC230" s="76"/>
      <c r="CD230" s="76"/>
      <c r="CE230" s="76"/>
      <c r="CF230" s="76"/>
      <c r="CG230" s="76"/>
      <c r="CH230" s="76"/>
      <c r="CI230" s="76"/>
      <c r="CJ230" s="76"/>
      <c r="CK230" s="76"/>
      <c r="CL230" s="76"/>
      <c r="CM230" s="77"/>
      <c r="CN230" s="77"/>
      <c r="CO230" s="77"/>
      <c r="CP230" s="77"/>
      <c r="CQ230" s="77"/>
      <c r="CR230" s="77"/>
      <c r="CS230" s="77"/>
      <c r="CT230" s="77"/>
      <c r="CU230" s="77"/>
      <c r="CV230" s="76"/>
      <c r="CW230" s="147"/>
      <c r="CX230" s="76"/>
      <c r="CY230" s="147"/>
      <c r="CZ230" s="76"/>
      <c r="DA230" s="147"/>
      <c r="DB230" s="76"/>
      <c r="DC230" s="147"/>
      <c r="DD230" s="76"/>
    </row>
    <row r="231" spans="2:108" x14ac:dyDescent="0.2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S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6"/>
      <c r="CC231" s="76"/>
      <c r="CD231" s="76"/>
      <c r="CE231" s="76"/>
      <c r="CF231" s="76"/>
      <c r="CG231" s="76"/>
      <c r="CH231" s="76"/>
      <c r="CI231" s="76"/>
      <c r="CJ231" s="76"/>
      <c r="CK231" s="76"/>
      <c r="CL231" s="76"/>
      <c r="CM231" s="77"/>
      <c r="CN231" s="77"/>
      <c r="CO231" s="77"/>
      <c r="CP231" s="77"/>
      <c r="CQ231" s="77"/>
      <c r="CR231" s="77"/>
      <c r="CS231" s="77"/>
      <c r="CT231" s="77"/>
      <c r="CU231" s="77"/>
      <c r="CV231" s="76"/>
      <c r="CW231" s="147"/>
      <c r="CX231" s="76"/>
      <c r="CY231" s="147"/>
      <c r="CZ231" s="76"/>
      <c r="DA231" s="147"/>
      <c r="DB231" s="76"/>
      <c r="DC231" s="147"/>
      <c r="DD231" s="76"/>
    </row>
    <row r="232" spans="2:108" x14ac:dyDescent="0.2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S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7"/>
      <c r="CN232" s="77"/>
      <c r="CO232" s="77"/>
      <c r="CP232" s="77"/>
      <c r="CQ232" s="77"/>
      <c r="CR232" s="77"/>
      <c r="CS232" s="77"/>
      <c r="CT232" s="77"/>
      <c r="CU232" s="77"/>
      <c r="CV232" s="76"/>
      <c r="CW232" s="147"/>
      <c r="CX232" s="76"/>
      <c r="CY232" s="147"/>
      <c r="CZ232" s="76"/>
      <c r="DA232" s="147"/>
      <c r="DB232" s="76"/>
      <c r="DC232" s="147"/>
      <c r="DD232" s="76"/>
    </row>
    <row r="233" spans="2:108" x14ac:dyDescent="0.2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S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7"/>
      <c r="CN233" s="77"/>
      <c r="CO233" s="77"/>
      <c r="CP233" s="77"/>
      <c r="CQ233" s="77"/>
      <c r="CR233" s="77"/>
      <c r="CS233" s="77"/>
      <c r="CT233" s="77"/>
      <c r="CU233" s="77"/>
      <c r="CV233" s="76"/>
      <c r="CW233" s="147"/>
      <c r="CX233" s="76"/>
      <c r="CY233" s="147"/>
      <c r="CZ233" s="76"/>
      <c r="DA233" s="147"/>
      <c r="DB233" s="76"/>
      <c r="DC233" s="147"/>
      <c r="DD233" s="76"/>
    </row>
    <row r="234" spans="2:108" x14ac:dyDescent="0.2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S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6"/>
      <c r="CC234" s="76"/>
      <c r="CD234" s="76"/>
      <c r="CE234" s="76"/>
      <c r="CF234" s="76"/>
      <c r="CG234" s="76"/>
      <c r="CH234" s="76"/>
      <c r="CI234" s="76"/>
      <c r="CJ234" s="76"/>
      <c r="CK234" s="76"/>
      <c r="CL234" s="76"/>
      <c r="CM234" s="77"/>
      <c r="CN234" s="77"/>
      <c r="CO234" s="77"/>
      <c r="CP234" s="77"/>
      <c r="CQ234" s="77"/>
      <c r="CR234" s="77"/>
      <c r="CS234" s="77"/>
      <c r="CT234" s="77"/>
      <c r="CU234" s="77"/>
      <c r="CV234" s="76"/>
      <c r="CW234" s="147"/>
      <c r="CX234" s="76"/>
      <c r="CY234" s="147"/>
      <c r="CZ234" s="76"/>
      <c r="DA234" s="147"/>
      <c r="DB234" s="76"/>
      <c r="DC234" s="147"/>
      <c r="DD234" s="76"/>
    </row>
    <row r="235" spans="2:108" x14ac:dyDescent="0.2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S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6"/>
      <c r="CC235" s="76"/>
      <c r="CD235" s="76"/>
      <c r="CE235" s="76"/>
      <c r="CF235" s="76"/>
      <c r="CG235" s="76"/>
      <c r="CH235" s="76"/>
      <c r="CI235" s="76"/>
      <c r="CJ235" s="76"/>
      <c r="CK235" s="76"/>
      <c r="CL235" s="76"/>
      <c r="CM235" s="77"/>
      <c r="CN235" s="77"/>
      <c r="CO235" s="77"/>
      <c r="CP235" s="77"/>
      <c r="CQ235" s="77"/>
      <c r="CR235" s="77"/>
      <c r="CS235" s="77"/>
      <c r="CT235" s="77"/>
      <c r="CU235" s="77"/>
      <c r="CV235" s="76"/>
      <c r="CW235" s="147"/>
      <c r="CX235" s="76"/>
      <c r="CY235" s="147"/>
      <c r="CZ235" s="76"/>
      <c r="DA235" s="147"/>
      <c r="DB235" s="76"/>
      <c r="DC235" s="147"/>
      <c r="DD235" s="76"/>
    </row>
    <row r="236" spans="2:108" x14ac:dyDescent="0.2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S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6"/>
      <c r="CC236" s="76"/>
      <c r="CD236" s="76"/>
      <c r="CE236" s="76"/>
      <c r="CF236" s="76"/>
      <c r="CG236" s="76"/>
      <c r="CH236" s="76"/>
      <c r="CI236" s="76"/>
      <c r="CJ236" s="76"/>
      <c r="CK236" s="76"/>
      <c r="CL236" s="76"/>
      <c r="CM236" s="77"/>
      <c r="CN236" s="77"/>
      <c r="CO236" s="77"/>
      <c r="CP236" s="77"/>
      <c r="CQ236" s="77"/>
      <c r="CR236" s="77"/>
      <c r="CS236" s="77"/>
      <c r="CT236" s="77"/>
      <c r="CU236" s="77"/>
      <c r="CV236" s="76"/>
      <c r="CW236" s="147"/>
      <c r="CX236" s="76"/>
      <c r="CY236" s="147"/>
      <c r="CZ236" s="76"/>
      <c r="DA236" s="147"/>
      <c r="DB236" s="76"/>
      <c r="DC236" s="147"/>
      <c r="DD236" s="76"/>
    </row>
    <row r="237" spans="2:108" x14ac:dyDescent="0.2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S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6"/>
      <c r="CC237" s="76"/>
      <c r="CD237" s="76"/>
      <c r="CE237" s="76"/>
      <c r="CF237" s="76"/>
      <c r="CG237" s="76"/>
      <c r="CH237" s="76"/>
      <c r="CI237" s="76"/>
      <c r="CJ237" s="76"/>
      <c r="CK237" s="76"/>
      <c r="CL237" s="76"/>
      <c r="CM237" s="77"/>
      <c r="CN237" s="77"/>
      <c r="CO237" s="77"/>
      <c r="CP237" s="77"/>
      <c r="CQ237" s="77"/>
      <c r="CR237" s="77"/>
      <c r="CS237" s="77"/>
      <c r="CT237" s="77"/>
      <c r="CU237" s="77"/>
      <c r="CV237" s="76"/>
      <c r="CW237" s="147"/>
      <c r="CX237" s="76"/>
      <c r="CY237" s="147"/>
      <c r="CZ237" s="76"/>
      <c r="DA237" s="147"/>
      <c r="DB237" s="76"/>
      <c r="DC237" s="147"/>
      <c r="DD237" s="76"/>
    </row>
    <row r="238" spans="2:108" x14ac:dyDescent="0.2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S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6"/>
      <c r="CC238" s="76"/>
      <c r="CD238" s="76"/>
      <c r="CE238" s="76"/>
      <c r="CF238" s="76"/>
      <c r="CG238" s="76"/>
      <c r="CH238" s="76"/>
      <c r="CI238" s="76"/>
      <c r="CJ238" s="76"/>
      <c r="CK238" s="76"/>
      <c r="CL238" s="76"/>
      <c r="CM238" s="77"/>
      <c r="CN238" s="77"/>
      <c r="CO238" s="77"/>
      <c r="CP238" s="77"/>
      <c r="CQ238" s="77"/>
      <c r="CR238" s="77"/>
      <c r="CS238" s="77"/>
      <c r="CT238" s="77"/>
      <c r="CU238" s="77"/>
      <c r="CV238" s="76"/>
      <c r="CW238" s="147"/>
      <c r="CX238" s="76"/>
      <c r="CY238" s="147"/>
      <c r="CZ238" s="76"/>
      <c r="DA238" s="147"/>
      <c r="DB238" s="76"/>
      <c r="DC238" s="147"/>
      <c r="DD238" s="76"/>
    </row>
    <row r="239" spans="2:108" x14ac:dyDescent="0.2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S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6"/>
      <c r="CC239" s="76"/>
      <c r="CD239" s="76"/>
      <c r="CE239" s="76"/>
      <c r="CF239" s="76"/>
      <c r="CG239" s="76"/>
      <c r="CH239" s="76"/>
      <c r="CI239" s="76"/>
      <c r="CJ239" s="76"/>
      <c r="CK239" s="76"/>
      <c r="CL239" s="76"/>
      <c r="CM239" s="77"/>
      <c r="CN239" s="77"/>
      <c r="CO239" s="77"/>
      <c r="CP239" s="77"/>
      <c r="CQ239" s="77"/>
      <c r="CR239" s="77"/>
      <c r="CS239" s="77"/>
      <c r="CT239" s="77"/>
      <c r="CU239" s="77"/>
      <c r="CV239" s="76"/>
      <c r="CW239" s="147"/>
      <c r="CX239" s="76"/>
      <c r="CY239" s="147"/>
      <c r="CZ239" s="76"/>
      <c r="DA239" s="147"/>
      <c r="DB239" s="76"/>
      <c r="DC239" s="147"/>
      <c r="DD239" s="76"/>
    </row>
    <row r="240" spans="2:108" x14ac:dyDescent="0.2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S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6"/>
      <c r="CC240" s="76"/>
      <c r="CD240" s="76"/>
      <c r="CE240" s="76"/>
      <c r="CF240" s="76"/>
      <c r="CG240" s="76"/>
      <c r="CH240" s="76"/>
      <c r="CI240" s="76"/>
      <c r="CJ240" s="76"/>
      <c r="CK240" s="76"/>
      <c r="CL240" s="76"/>
      <c r="CM240" s="77"/>
      <c r="CN240" s="77"/>
      <c r="CO240" s="77"/>
      <c r="CP240" s="77"/>
      <c r="CQ240" s="77"/>
      <c r="CR240" s="77"/>
      <c r="CS240" s="77"/>
      <c r="CT240" s="77"/>
      <c r="CU240" s="77"/>
      <c r="CV240" s="76"/>
      <c r="CW240" s="147"/>
      <c r="CX240" s="76"/>
      <c r="CY240" s="147"/>
      <c r="CZ240" s="76"/>
      <c r="DA240" s="147"/>
      <c r="DB240" s="76"/>
      <c r="DC240" s="147"/>
      <c r="DD240" s="76"/>
    </row>
    <row r="241" spans="2:108" x14ac:dyDescent="0.2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S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6"/>
      <c r="CC241" s="76"/>
      <c r="CD241" s="76"/>
      <c r="CE241" s="76"/>
      <c r="CF241" s="76"/>
      <c r="CG241" s="76"/>
      <c r="CH241" s="76"/>
      <c r="CI241" s="76"/>
      <c r="CJ241" s="76"/>
      <c r="CK241" s="76"/>
      <c r="CL241" s="76"/>
      <c r="CM241" s="77"/>
      <c r="CN241" s="77"/>
      <c r="CO241" s="77"/>
      <c r="CP241" s="77"/>
      <c r="CQ241" s="77"/>
      <c r="CR241" s="77"/>
      <c r="CS241" s="77"/>
      <c r="CT241" s="77"/>
      <c r="CU241" s="77"/>
      <c r="CV241" s="76"/>
      <c r="CW241" s="147"/>
      <c r="CX241" s="76"/>
      <c r="CY241" s="147"/>
      <c r="CZ241" s="76"/>
      <c r="DA241" s="147"/>
      <c r="DB241" s="76"/>
      <c r="DC241" s="147"/>
      <c r="DD241" s="76"/>
    </row>
    <row r="242" spans="2:108" x14ac:dyDescent="0.2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S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7"/>
      <c r="CN242" s="77"/>
      <c r="CO242" s="77"/>
      <c r="CP242" s="77"/>
      <c r="CQ242" s="77"/>
      <c r="CR242" s="77"/>
      <c r="CS242" s="77"/>
      <c r="CT242" s="77"/>
      <c r="CU242" s="77"/>
      <c r="CV242" s="76"/>
      <c r="CW242" s="147"/>
      <c r="CX242" s="76"/>
      <c r="CY242" s="147"/>
      <c r="CZ242" s="76"/>
      <c r="DA242" s="147"/>
      <c r="DB242" s="76"/>
      <c r="DC242" s="147"/>
      <c r="DD242" s="76"/>
    </row>
    <row r="243" spans="2:108" x14ac:dyDescent="0.2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S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6"/>
      <c r="CC243" s="76"/>
      <c r="CD243" s="76"/>
      <c r="CE243" s="76"/>
      <c r="CF243" s="76"/>
      <c r="CG243" s="76"/>
      <c r="CH243" s="76"/>
      <c r="CI243" s="76"/>
      <c r="CJ243" s="76"/>
      <c r="CK243" s="76"/>
      <c r="CL243" s="76"/>
      <c r="CM243" s="77"/>
      <c r="CN243" s="77"/>
      <c r="CO243" s="77"/>
      <c r="CP243" s="77"/>
      <c r="CQ243" s="77"/>
      <c r="CR243" s="77"/>
      <c r="CS243" s="77"/>
      <c r="CT243" s="77"/>
      <c r="CU243" s="77"/>
      <c r="CV243" s="76"/>
      <c r="CW243" s="147"/>
      <c r="CX243" s="76"/>
      <c r="CY243" s="147"/>
      <c r="CZ243" s="76"/>
      <c r="DA243" s="147"/>
      <c r="DB243" s="76"/>
      <c r="DC243" s="147"/>
      <c r="DD243" s="76"/>
    </row>
    <row r="244" spans="2:108" x14ac:dyDescent="0.2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S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6"/>
      <c r="CL244" s="76"/>
      <c r="CM244" s="77"/>
      <c r="CN244" s="77"/>
      <c r="CO244" s="77"/>
      <c r="CP244" s="77"/>
      <c r="CQ244" s="77"/>
      <c r="CR244" s="77"/>
      <c r="CS244" s="77"/>
      <c r="CT244" s="77"/>
      <c r="CU244" s="77"/>
      <c r="CV244" s="76"/>
      <c r="CW244" s="147"/>
      <c r="CX244" s="76"/>
      <c r="CY244" s="147"/>
      <c r="CZ244" s="76"/>
      <c r="DA244" s="147"/>
      <c r="DB244" s="76"/>
      <c r="DC244" s="147"/>
      <c r="DD244" s="76"/>
    </row>
    <row r="245" spans="2:108" x14ac:dyDescent="0.2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S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6"/>
      <c r="CC245" s="76"/>
      <c r="CD245" s="76"/>
      <c r="CE245" s="76"/>
      <c r="CF245" s="76"/>
      <c r="CG245" s="76"/>
      <c r="CH245" s="76"/>
      <c r="CI245" s="76"/>
      <c r="CJ245" s="76"/>
      <c r="CK245" s="76"/>
      <c r="CL245" s="76"/>
      <c r="CM245" s="77"/>
      <c r="CN245" s="77"/>
      <c r="CO245" s="77"/>
      <c r="CP245" s="77"/>
      <c r="CQ245" s="77"/>
      <c r="CR245" s="77"/>
      <c r="CS245" s="77"/>
      <c r="CT245" s="77"/>
      <c r="CU245" s="77"/>
      <c r="CV245" s="76"/>
      <c r="CW245" s="147"/>
      <c r="CX245" s="76"/>
      <c r="CY245" s="147"/>
      <c r="CZ245" s="76"/>
      <c r="DA245" s="147"/>
      <c r="DB245" s="76"/>
      <c r="DC245" s="147"/>
      <c r="DD245" s="76"/>
    </row>
    <row r="246" spans="2:108" x14ac:dyDescent="0.2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S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6"/>
      <c r="CC246" s="76"/>
      <c r="CD246" s="76"/>
      <c r="CE246" s="76"/>
      <c r="CF246" s="76"/>
      <c r="CG246" s="76"/>
      <c r="CH246" s="76"/>
      <c r="CI246" s="76"/>
      <c r="CJ246" s="76"/>
      <c r="CK246" s="76"/>
      <c r="CL246" s="76"/>
      <c r="CM246" s="77"/>
      <c r="CN246" s="77"/>
      <c r="CO246" s="77"/>
      <c r="CP246" s="77"/>
      <c r="CQ246" s="77"/>
      <c r="CR246" s="77"/>
      <c r="CS246" s="77"/>
      <c r="CT246" s="77"/>
      <c r="CU246" s="77"/>
      <c r="CV246" s="76"/>
      <c r="CW246" s="147"/>
      <c r="CX246" s="76"/>
      <c r="CY246" s="147"/>
      <c r="CZ246" s="76"/>
      <c r="DA246" s="147"/>
      <c r="DB246" s="76"/>
      <c r="DC246" s="147"/>
      <c r="DD246" s="76"/>
    </row>
    <row r="247" spans="2:108" x14ac:dyDescent="0.2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S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7"/>
      <c r="CN247" s="77"/>
      <c r="CO247" s="77"/>
      <c r="CP247" s="77"/>
      <c r="CQ247" s="77"/>
      <c r="CR247" s="77"/>
      <c r="CS247" s="77"/>
      <c r="CT247" s="77"/>
      <c r="CU247" s="77"/>
      <c r="CV247" s="76"/>
      <c r="CW247" s="147"/>
      <c r="CX247" s="76"/>
      <c r="CY247" s="147"/>
      <c r="CZ247" s="76"/>
      <c r="DA247" s="147"/>
      <c r="DB247" s="76"/>
      <c r="DC247" s="147"/>
      <c r="DD247" s="76"/>
    </row>
    <row r="248" spans="2:108" x14ac:dyDescent="0.2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S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6"/>
      <c r="CL248" s="76"/>
      <c r="CM248" s="77"/>
      <c r="CN248" s="77"/>
      <c r="CO248" s="77"/>
      <c r="CP248" s="77"/>
      <c r="CQ248" s="77"/>
      <c r="CR248" s="77"/>
      <c r="CS248" s="77"/>
      <c r="CT248" s="77"/>
      <c r="CU248" s="77"/>
      <c r="CV248" s="76"/>
      <c r="CW248" s="147"/>
      <c r="CX248" s="76"/>
      <c r="CY248" s="147"/>
      <c r="CZ248" s="76"/>
      <c r="DA248" s="147"/>
      <c r="DB248" s="76"/>
      <c r="DC248" s="147"/>
      <c r="DD248" s="76"/>
    </row>
    <row r="249" spans="2:108" x14ac:dyDescent="0.2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S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7"/>
      <c r="CN249" s="77"/>
      <c r="CO249" s="77"/>
      <c r="CP249" s="77"/>
      <c r="CQ249" s="77"/>
      <c r="CR249" s="77"/>
      <c r="CS249" s="77"/>
      <c r="CT249" s="77"/>
      <c r="CU249" s="77"/>
      <c r="CV249" s="76"/>
      <c r="CW249" s="147"/>
      <c r="CX249" s="76"/>
      <c r="CY249" s="147"/>
      <c r="CZ249" s="76"/>
      <c r="DA249" s="147"/>
      <c r="DB249" s="76"/>
      <c r="DC249" s="147"/>
      <c r="DD249" s="76"/>
    </row>
    <row r="250" spans="2:108" x14ac:dyDescent="0.2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S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6"/>
      <c r="CC250" s="76"/>
      <c r="CD250" s="76"/>
      <c r="CE250" s="76"/>
      <c r="CF250" s="76"/>
      <c r="CG250" s="76"/>
      <c r="CH250" s="76"/>
      <c r="CI250" s="76"/>
      <c r="CJ250" s="76"/>
      <c r="CK250" s="76"/>
      <c r="CL250" s="76"/>
      <c r="CM250" s="77"/>
      <c r="CN250" s="77"/>
      <c r="CO250" s="77"/>
      <c r="CP250" s="77"/>
      <c r="CQ250" s="77"/>
      <c r="CR250" s="77"/>
      <c r="CS250" s="77"/>
      <c r="CT250" s="77"/>
      <c r="CU250" s="77"/>
      <c r="CV250" s="76"/>
      <c r="CW250" s="147"/>
      <c r="CX250" s="76"/>
      <c r="CY250" s="147"/>
      <c r="CZ250" s="76"/>
      <c r="DA250" s="147"/>
      <c r="DB250" s="76"/>
      <c r="DC250" s="147"/>
      <c r="DD250" s="76"/>
    </row>
    <row r="251" spans="2:108" x14ac:dyDescent="0.2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S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6"/>
      <c r="CC251" s="76"/>
      <c r="CD251" s="76"/>
      <c r="CE251" s="76"/>
      <c r="CF251" s="76"/>
      <c r="CG251" s="76"/>
      <c r="CH251" s="76"/>
      <c r="CI251" s="76"/>
      <c r="CJ251" s="76"/>
      <c r="CK251" s="76"/>
      <c r="CL251" s="76"/>
      <c r="CM251" s="77"/>
      <c r="CN251" s="77"/>
      <c r="CO251" s="77"/>
      <c r="CP251" s="77"/>
      <c r="CQ251" s="77"/>
      <c r="CR251" s="77"/>
      <c r="CS251" s="77"/>
      <c r="CT251" s="77"/>
      <c r="CU251" s="77"/>
      <c r="CV251" s="76"/>
      <c r="CW251" s="147"/>
      <c r="CX251" s="76"/>
      <c r="CY251" s="147"/>
      <c r="CZ251" s="76"/>
      <c r="DA251" s="147"/>
      <c r="DB251" s="76"/>
      <c r="DC251" s="147"/>
      <c r="DD251" s="76"/>
    </row>
    <row r="252" spans="2:108" x14ac:dyDescent="0.2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S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6"/>
      <c r="CC252" s="76"/>
      <c r="CD252" s="76"/>
      <c r="CE252" s="76"/>
      <c r="CF252" s="76"/>
      <c r="CG252" s="76"/>
      <c r="CH252" s="76"/>
      <c r="CI252" s="76"/>
      <c r="CJ252" s="76"/>
      <c r="CK252" s="76"/>
      <c r="CL252" s="76"/>
      <c r="CM252" s="77"/>
      <c r="CN252" s="77"/>
      <c r="CO252" s="77"/>
      <c r="CP252" s="77"/>
      <c r="CQ252" s="77"/>
      <c r="CR252" s="77"/>
      <c r="CS252" s="77"/>
      <c r="CT252" s="77"/>
      <c r="CU252" s="77"/>
      <c r="CV252" s="76"/>
      <c r="CW252" s="147"/>
      <c r="CX252" s="76"/>
      <c r="CY252" s="147"/>
      <c r="CZ252" s="76"/>
      <c r="DA252" s="147"/>
      <c r="DB252" s="76"/>
      <c r="DC252" s="147"/>
      <c r="DD252" s="76"/>
    </row>
    <row r="253" spans="2:108" x14ac:dyDescent="0.2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S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7"/>
      <c r="CN253" s="77"/>
      <c r="CO253" s="77"/>
      <c r="CP253" s="77"/>
      <c r="CQ253" s="77"/>
      <c r="CR253" s="77"/>
      <c r="CS253" s="77"/>
      <c r="CT253" s="77"/>
      <c r="CU253" s="77"/>
      <c r="CV253" s="76"/>
      <c r="CW253" s="147"/>
      <c r="CX253" s="76"/>
      <c r="CY253" s="147"/>
      <c r="CZ253" s="76"/>
      <c r="DA253" s="147"/>
      <c r="DB253" s="76"/>
      <c r="DC253" s="147"/>
      <c r="DD253" s="76"/>
    </row>
    <row r="254" spans="2:108" x14ac:dyDescent="0.2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S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6"/>
      <c r="CC254" s="76"/>
      <c r="CD254" s="76"/>
      <c r="CE254" s="76"/>
      <c r="CF254" s="76"/>
      <c r="CG254" s="76"/>
      <c r="CH254" s="76"/>
      <c r="CI254" s="76"/>
      <c r="CJ254" s="76"/>
      <c r="CK254" s="76"/>
      <c r="CL254" s="76"/>
      <c r="CM254" s="77"/>
      <c r="CN254" s="77"/>
      <c r="CO254" s="77"/>
      <c r="CP254" s="77"/>
      <c r="CQ254" s="77"/>
      <c r="CR254" s="77"/>
      <c r="CS254" s="77"/>
      <c r="CT254" s="77"/>
      <c r="CU254" s="77"/>
      <c r="CV254" s="76"/>
      <c r="CW254" s="147"/>
      <c r="CX254" s="76"/>
      <c r="CY254" s="147"/>
      <c r="CZ254" s="76"/>
      <c r="DA254" s="147"/>
      <c r="DB254" s="76"/>
      <c r="DC254" s="147"/>
      <c r="DD254" s="76"/>
    </row>
    <row r="255" spans="2:108" x14ac:dyDescent="0.2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S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7"/>
      <c r="CN255" s="77"/>
      <c r="CO255" s="77"/>
      <c r="CP255" s="77"/>
      <c r="CQ255" s="77"/>
      <c r="CR255" s="77"/>
      <c r="CS255" s="77"/>
      <c r="CT255" s="77"/>
      <c r="CU255" s="77"/>
      <c r="CV255" s="76"/>
      <c r="CW255" s="147"/>
      <c r="CX255" s="76"/>
      <c r="CY255" s="147"/>
      <c r="CZ255" s="76"/>
      <c r="DA255" s="147"/>
      <c r="DB255" s="76"/>
      <c r="DC255" s="147"/>
      <c r="DD255" s="76"/>
    </row>
    <row r="256" spans="2:108" x14ac:dyDescent="0.2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S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7"/>
      <c r="CN256" s="77"/>
      <c r="CO256" s="77"/>
      <c r="CP256" s="77"/>
      <c r="CQ256" s="77"/>
      <c r="CR256" s="77"/>
      <c r="CS256" s="77"/>
      <c r="CT256" s="77"/>
      <c r="CU256" s="77"/>
      <c r="CV256" s="76"/>
      <c r="CW256" s="147"/>
      <c r="CX256" s="76"/>
      <c r="CY256" s="147"/>
      <c r="CZ256" s="76"/>
      <c r="DA256" s="147"/>
      <c r="DB256" s="76"/>
      <c r="DC256" s="147"/>
      <c r="DD256" s="76"/>
    </row>
    <row r="257" spans="2:108" x14ac:dyDescent="0.2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S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7"/>
      <c r="CN257" s="77"/>
      <c r="CO257" s="77"/>
      <c r="CP257" s="77"/>
      <c r="CQ257" s="77"/>
      <c r="CR257" s="77"/>
      <c r="CS257" s="77"/>
      <c r="CT257" s="77"/>
      <c r="CU257" s="77"/>
      <c r="CV257" s="76"/>
      <c r="CW257" s="147"/>
      <c r="CX257" s="76"/>
      <c r="CY257" s="147"/>
      <c r="CZ257" s="76"/>
      <c r="DA257" s="147"/>
      <c r="DB257" s="76"/>
      <c r="DC257" s="147"/>
      <c r="DD257" s="76"/>
    </row>
    <row r="258" spans="2:108" x14ac:dyDescent="0.2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S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  <c r="CB258" s="76"/>
      <c r="CC258" s="76"/>
      <c r="CD258" s="76"/>
      <c r="CE258" s="76"/>
      <c r="CF258" s="76"/>
      <c r="CG258" s="76"/>
      <c r="CH258" s="76"/>
      <c r="CI258" s="76"/>
      <c r="CJ258" s="76"/>
      <c r="CK258" s="76"/>
      <c r="CL258" s="76"/>
      <c r="CM258" s="77"/>
      <c r="CN258" s="77"/>
      <c r="CO258" s="77"/>
      <c r="CP258" s="77"/>
      <c r="CQ258" s="77"/>
      <c r="CR258" s="77"/>
      <c r="CS258" s="77"/>
      <c r="CT258" s="77"/>
      <c r="CU258" s="77"/>
      <c r="CV258" s="76"/>
      <c r="CW258" s="147"/>
      <c r="CX258" s="76"/>
      <c r="CY258" s="147"/>
      <c r="CZ258" s="76"/>
      <c r="DA258" s="147"/>
      <c r="DB258" s="76"/>
      <c r="DC258" s="147"/>
      <c r="DD258" s="76"/>
    </row>
    <row r="259" spans="2:108" x14ac:dyDescent="0.2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S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7"/>
      <c r="CN259" s="77"/>
      <c r="CO259" s="77"/>
      <c r="CP259" s="77"/>
      <c r="CQ259" s="77"/>
      <c r="CR259" s="77"/>
      <c r="CS259" s="77"/>
      <c r="CT259" s="77"/>
      <c r="CU259" s="77"/>
      <c r="CV259" s="76"/>
      <c r="CW259" s="147"/>
      <c r="CX259" s="76"/>
      <c r="CY259" s="147"/>
      <c r="CZ259" s="76"/>
      <c r="DA259" s="147"/>
      <c r="DB259" s="76"/>
      <c r="DC259" s="147"/>
      <c r="DD259" s="76"/>
    </row>
    <row r="260" spans="2:108" x14ac:dyDescent="0.2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S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  <c r="BZ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  <c r="CL260" s="76"/>
      <c r="CM260" s="77"/>
      <c r="CN260" s="77"/>
      <c r="CO260" s="77"/>
      <c r="CP260" s="77"/>
      <c r="CQ260" s="77"/>
      <c r="CR260" s="77"/>
      <c r="CS260" s="77"/>
      <c r="CT260" s="77"/>
      <c r="CU260" s="77"/>
      <c r="CV260" s="76"/>
      <c r="CW260" s="147"/>
      <c r="CX260" s="76"/>
      <c r="CY260" s="147"/>
      <c r="CZ260" s="76"/>
      <c r="DA260" s="147"/>
      <c r="DB260" s="76"/>
      <c r="DC260" s="147"/>
      <c r="DD260" s="76"/>
    </row>
    <row r="261" spans="2:108" x14ac:dyDescent="0.2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S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7"/>
      <c r="CN261" s="77"/>
      <c r="CO261" s="77"/>
      <c r="CP261" s="77"/>
      <c r="CQ261" s="77"/>
      <c r="CR261" s="77"/>
      <c r="CS261" s="77"/>
      <c r="CT261" s="77"/>
      <c r="CU261" s="77"/>
      <c r="CV261" s="76"/>
      <c r="CW261" s="147"/>
      <c r="CX261" s="76"/>
      <c r="CY261" s="147"/>
      <c r="CZ261" s="76"/>
      <c r="DA261" s="147"/>
      <c r="DB261" s="76"/>
      <c r="DC261" s="147"/>
      <c r="DD261" s="76"/>
    </row>
    <row r="262" spans="2:108" x14ac:dyDescent="0.2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S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  <c r="CL262" s="76"/>
      <c r="CM262" s="77"/>
      <c r="CN262" s="77"/>
      <c r="CO262" s="77"/>
      <c r="CP262" s="77"/>
      <c r="CQ262" s="77"/>
      <c r="CR262" s="77"/>
      <c r="CS262" s="77"/>
      <c r="CT262" s="77"/>
      <c r="CU262" s="77"/>
      <c r="CV262" s="76"/>
      <c r="CW262" s="147"/>
      <c r="CX262" s="76"/>
      <c r="CY262" s="147"/>
      <c r="CZ262" s="76"/>
      <c r="DA262" s="147"/>
      <c r="DB262" s="76"/>
      <c r="DC262" s="147"/>
      <c r="DD262" s="76"/>
    </row>
    <row r="263" spans="2:108" x14ac:dyDescent="0.2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S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7"/>
      <c r="CN263" s="77"/>
      <c r="CO263" s="77"/>
      <c r="CP263" s="77"/>
      <c r="CQ263" s="77"/>
      <c r="CR263" s="77"/>
      <c r="CS263" s="77"/>
      <c r="CT263" s="77"/>
      <c r="CU263" s="77"/>
      <c r="CV263" s="76"/>
      <c r="CW263" s="147"/>
      <c r="CX263" s="76"/>
      <c r="CY263" s="147"/>
      <c r="CZ263" s="76"/>
      <c r="DA263" s="147"/>
      <c r="DB263" s="76"/>
      <c r="DC263" s="147"/>
      <c r="DD263" s="76"/>
    </row>
    <row r="264" spans="2:108" x14ac:dyDescent="0.2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S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7"/>
      <c r="CN264" s="77"/>
      <c r="CO264" s="77"/>
      <c r="CP264" s="77"/>
      <c r="CQ264" s="77"/>
      <c r="CR264" s="77"/>
      <c r="CS264" s="77"/>
      <c r="CT264" s="77"/>
      <c r="CU264" s="77"/>
      <c r="CV264" s="76"/>
      <c r="CW264" s="147"/>
      <c r="CX264" s="76"/>
      <c r="CY264" s="147"/>
      <c r="CZ264" s="76"/>
      <c r="DA264" s="147"/>
      <c r="DB264" s="76"/>
      <c r="DC264" s="147"/>
      <c r="DD264" s="76"/>
    </row>
    <row r="265" spans="2:108" x14ac:dyDescent="0.2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S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7"/>
      <c r="CN265" s="77"/>
      <c r="CO265" s="77"/>
      <c r="CP265" s="77"/>
      <c r="CQ265" s="77"/>
      <c r="CR265" s="77"/>
      <c r="CS265" s="77"/>
      <c r="CT265" s="77"/>
      <c r="CU265" s="77"/>
      <c r="CV265" s="76"/>
      <c r="CW265" s="147"/>
      <c r="CX265" s="76"/>
      <c r="CY265" s="147"/>
      <c r="CZ265" s="76"/>
      <c r="DA265" s="147"/>
      <c r="DB265" s="76"/>
      <c r="DC265" s="147"/>
      <c r="DD265" s="76"/>
    </row>
    <row r="266" spans="2:108" x14ac:dyDescent="0.2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S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7"/>
      <c r="CN266" s="77"/>
      <c r="CO266" s="77"/>
      <c r="CP266" s="77"/>
      <c r="CQ266" s="77"/>
      <c r="CR266" s="77"/>
      <c r="CS266" s="77"/>
      <c r="CT266" s="77"/>
      <c r="CU266" s="77"/>
      <c r="CV266" s="76"/>
      <c r="CW266" s="147"/>
      <c r="CX266" s="76"/>
      <c r="CY266" s="147"/>
      <c r="CZ266" s="76"/>
      <c r="DA266" s="147"/>
      <c r="DB266" s="76"/>
      <c r="DC266" s="147"/>
      <c r="DD266" s="76"/>
    </row>
    <row r="267" spans="2:108" x14ac:dyDescent="0.2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S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7"/>
      <c r="CN267" s="77"/>
      <c r="CO267" s="77"/>
      <c r="CP267" s="77"/>
      <c r="CQ267" s="77"/>
      <c r="CR267" s="77"/>
      <c r="CS267" s="77"/>
      <c r="CT267" s="77"/>
      <c r="CU267" s="77"/>
      <c r="CV267" s="76"/>
      <c r="CW267" s="147"/>
      <c r="CX267" s="76"/>
      <c r="CY267" s="147"/>
      <c r="CZ267" s="76"/>
      <c r="DA267" s="147"/>
      <c r="DB267" s="76"/>
      <c r="DC267" s="147"/>
      <c r="DD267" s="76"/>
    </row>
    <row r="268" spans="2:108" x14ac:dyDescent="0.2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S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7"/>
      <c r="CN268" s="77"/>
      <c r="CO268" s="77"/>
      <c r="CP268" s="77"/>
      <c r="CQ268" s="77"/>
      <c r="CR268" s="77"/>
      <c r="CS268" s="77"/>
      <c r="CT268" s="77"/>
      <c r="CU268" s="77"/>
      <c r="CV268" s="76"/>
      <c r="CW268" s="147"/>
      <c r="CX268" s="76"/>
      <c r="CY268" s="147"/>
      <c r="CZ268" s="76"/>
      <c r="DA268" s="147"/>
      <c r="DB268" s="76"/>
      <c r="DC268" s="147"/>
      <c r="DD268" s="76"/>
    </row>
    <row r="269" spans="2:108" x14ac:dyDescent="0.2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S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  <c r="BZ269" s="76"/>
      <c r="CA269" s="76"/>
      <c r="CB269" s="76"/>
      <c r="CC269" s="76"/>
      <c r="CD269" s="76"/>
      <c r="CE269" s="76"/>
      <c r="CF269" s="76"/>
      <c r="CG269" s="76"/>
      <c r="CH269" s="76"/>
      <c r="CI269" s="76"/>
      <c r="CJ269" s="76"/>
      <c r="CK269" s="76"/>
      <c r="CL269" s="76"/>
      <c r="CM269" s="77"/>
      <c r="CN269" s="77"/>
      <c r="CO269" s="77"/>
      <c r="CP269" s="77"/>
      <c r="CQ269" s="77"/>
      <c r="CR269" s="77"/>
      <c r="CS269" s="77"/>
      <c r="CT269" s="77"/>
      <c r="CU269" s="77"/>
      <c r="CV269" s="76"/>
      <c r="CW269" s="147"/>
      <c r="CX269" s="76"/>
      <c r="CY269" s="147"/>
      <c r="CZ269" s="76"/>
      <c r="DA269" s="147"/>
      <c r="DB269" s="76"/>
      <c r="DC269" s="147"/>
      <c r="DD269" s="76"/>
    </row>
    <row r="270" spans="2:108" x14ac:dyDescent="0.2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S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/>
      <c r="CI270" s="76"/>
      <c r="CJ270" s="76"/>
      <c r="CK270" s="76"/>
      <c r="CL270" s="76"/>
      <c r="CM270" s="77"/>
      <c r="CN270" s="77"/>
      <c r="CO270" s="77"/>
      <c r="CP270" s="77"/>
      <c r="CQ270" s="77"/>
      <c r="CR270" s="77"/>
      <c r="CS270" s="77"/>
      <c r="CT270" s="77"/>
      <c r="CU270" s="77"/>
      <c r="CV270" s="76"/>
      <c r="CW270" s="147"/>
      <c r="CX270" s="76"/>
      <c r="CY270" s="147"/>
      <c r="CZ270" s="76"/>
      <c r="DA270" s="147"/>
      <c r="DB270" s="76"/>
      <c r="DC270" s="147"/>
      <c r="DD270" s="76"/>
    </row>
    <row r="271" spans="2:108" x14ac:dyDescent="0.2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S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  <c r="BY271" s="76"/>
      <c r="BZ271" s="76"/>
      <c r="CA271" s="76"/>
      <c r="CB271" s="76"/>
      <c r="CC271" s="76"/>
      <c r="CD271" s="76"/>
      <c r="CE271" s="76"/>
      <c r="CF271" s="76"/>
      <c r="CG271" s="76"/>
      <c r="CH271" s="76"/>
      <c r="CI271" s="76"/>
      <c r="CJ271" s="76"/>
      <c r="CK271" s="76"/>
      <c r="CL271" s="76"/>
      <c r="CM271" s="77"/>
      <c r="CN271" s="77"/>
      <c r="CO271" s="77"/>
      <c r="CP271" s="77"/>
      <c r="CQ271" s="77"/>
      <c r="CR271" s="77"/>
      <c r="CS271" s="77"/>
      <c r="CT271" s="77"/>
      <c r="CU271" s="77"/>
      <c r="CV271" s="76"/>
      <c r="CW271" s="147"/>
      <c r="CX271" s="76"/>
      <c r="CY271" s="147"/>
      <c r="CZ271" s="76"/>
      <c r="DA271" s="147"/>
      <c r="DB271" s="76"/>
      <c r="DC271" s="147"/>
      <c r="DD271" s="76"/>
    </row>
    <row r="272" spans="2:108" x14ac:dyDescent="0.2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S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/>
      <c r="CA272" s="76"/>
      <c r="CB272" s="76"/>
      <c r="CC272" s="76"/>
      <c r="CD272" s="76"/>
      <c r="CE272" s="76"/>
      <c r="CF272" s="76"/>
      <c r="CG272" s="76"/>
      <c r="CH272" s="76"/>
      <c r="CI272" s="76"/>
      <c r="CJ272" s="76"/>
      <c r="CK272" s="76"/>
      <c r="CL272" s="76"/>
      <c r="CM272" s="77"/>
      <c r="CN272" s="77"/>
      <c r="CO272" s="77"/>
      <c r="CP272" s="77"/>
      <c r="CQ272" s="77"/>
      <c r="CR272" s="77"/>
      <c r="CS272" s="77"/>
      <c r="CT272" s="77"/>
      <c r="CU272" s="77"/>
      <c r="CV272" s="76"/>
      <c r="CW272" s="147"/>
      <c r="CX272" s="76"/>
      <c r="CY272" s="147"/>
      <c r="CZ272" s="76"/>
      <c r="DA272" s="147"/>
      <c r="DB272" s="76"/>
      <c r="DC272" s="147"/>
      <c r="DD272" s="76"/>
    </row>
    <row r="273" spans="2:108" x14ac:dyDescent="0.2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S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/>
      <c r="CA273" s="76"/>
      <c r="CB273" s="76"/>
      <c r="CC273" s="76"/>
      <c r="CD273" s="76"/>
      <c r="CE273" s="76"/>
      <c r="CF273" s="76"/>
      <c r="CG273" s="76"/>
      <c r="CH273" s="76"/>
      <c r="CI273" s="76"/>
      <c r="CJ273" s="76"/>
      <c r="CK273" s="76"/>
      <c r="CL273" s="76"/>
      <c r="CM273" s="77"/>
      <c r="CN273" s="77"/>
      <c r="CO273" s="77"/>
      <c r="CP273" s="77"/>
      <c r="CQ273" s="77"/>
      <c r="CR273" s="77"/>
      <c r="CS273" s="77"/>
      <c r="CT273" s="77"/>
      <c r="CU273" s="77"/>
      <c r="CV273" s="76"/>
      <c r="CW273" s="147"/>
      <c r="CX273" s="76"/>
      <c r="CY273" s="147"/>
      <c r="CZ273" s="76"/>
      <c r="DA273" s="147"/>
      <c r="DB273" s="76"/>
      <c r="DC273" s="147"/>
      <c r="DD273" s="76"/>
    </row>
    <row r="274" spans="2:108" x14ac:dyDescent="0.2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S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  <c r="BZ274" s="76"/>
      <c r="CA274" s="76"/>
      <c r="CB274" s="76"/>
      <c r="CC274" s="76"/>
      <c r="CD274" s="76"/>
      <c r="CE274" s="76"/>
      <c r="CF274" s="76"/>
      <c r="CG274" s="76"/>
      <c r="CH274" s="76"/>
      <c r="CI274" s="76"/>
      <c r="CJ274" s="76"/>
      <c r="CK274" s="76"/>
      <c r="CL274" s="76"/>
      <c r="CM274" s="77"/>
      <c r="CN274" s="77"/>
      <c r="CO274" s="77"/>
      <c r="CP274" s="77"/>
      <c r="CQ274" s="77"/>
      <c r="CR274" s="77"/>
      <c r="CS274" s="77"/>
      <c r="CT274" s="77"/>
      <c r="CU274" s="77"/>
      <c r="CV274" s="76"/>
      <c r="CW274" s="147"/>
      <c r="CX274" s="76"/>
      <c r="CY274" s="147"/>
      <c r="CZ274" s="76"/>
      <c r="DA274" s="147"/>
      <c r="DB274" s="76"/>
      <c r="DC274" s="147"/>
      <c r="DD274" s="76"/>
    </row>
    <row r="275" spans="2:108" x14ac:dyDescent="0.2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S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  <c r="BZ275" s="76"/>
      <c r="CA275" s="76"/>
      <c r="CB275" s="76"/>
      <c r="CC275" s="76"/>
      <c r="CD275" s="76"/>
      <c r="CE275" s="76"/>
      <c r="CF275" s="76"/>
      <c r="CG275" s="76"/>
      <c r="CH275" s="76"/>
      <c r="CI275" s="76"/>
      <c r="CJ275" s="76"/>
      <c r="CK275" s="76"/>
      <c r="CL275" s="76"/>
      <c r="CM275" s="77"/>
      <c r="CN275" s="77"/>
      <c r="CO275" s="77"/>
      <c r="CP275" s="77"/>
      <c r="CQ275" s="77"/>
      <c r="CR275" s="77"/>
      <c r="CS275" s="77"/>
      <c r="CT275" s="77"/>
      <c r="CU275" s="77"/>
      <c r="CV275" s="76"/>
      <c r="CW275" s="147"/>
      <c r="CX275" s="76"/>
      <c r="CY275" s="147"/>
      <c r="CZ275" s="76"/>
      <c r="DA275" s="147"/>
      <c r="DB275" s="76"/>
      <c r="DC275" s="147"/>
      <c r="DD275" s="76"/>
    </row>
    <row r="276" spans="2:108" x14ac:dyDescent="0.2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S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  <c r="BZ276" s="76"/>
      <c r="CA276" s="76"/>
      <c r="CB276" s="76"/>
      <c r="CC276" s="76"/>
      <c r="CD276" s="76"/>
      <c r="CE276" s="76"/>
      <c r="CF276" s="76"/>
      <c r="CG276" s="76"/>
      <c r="CH276" s="76"/>
      <c r="CI276" s="76"/>
      <c r="CJ276" s="76"/>
      <c r="CK276" s="76"/>
      <c r="CL276" s="76"/>
      <c r="CM276" s="77"/>
      <c r="CN276" s="77"/>
      <c r="CO276" s="77"/>
      <c r="CP276" s="77"/>
      <c r="CQ276" s="77"/>
      <c r="CR276" s="77"/>
      <c r="CS276" s="77"/>
      <c r="CT276" s="77"/>
      <c r="CU276" s="77"/>
      <c r="CV276" s="76"/>
      <c r="CW276" s="147"/>
      <c r="CX276" s="76"/>
      <c r="CY276" s="147"/>
      <c r="CZ276" s="76"/>
      <c r="DA276" s="147"/>
      <c r="DB276" s="76"/>
      <c r="DC276" s="147"/>
      <c r="DD276" s="76"/>
    </row>
    <row r="277" spans="2:108" x14ac:dyDescent="0.2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S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76"/>
      <c r="BZ277" s="76"/>
      <c r="CA277" s="76"/>
      <c r="CB277" s="76"/>
      <c r="CC277" s="76"/>
      <c r="CD277" s="76"/>
      <c r="CE277" s="76"/>
      <c r="CF277" s="76"/>
      <c r="CG277" s="76"/>
      <c r="CH277" s="76"/>
      <c r="CI277" s="76"/>
      <c r="CJ277" s="76"/>
      <c r="CK277" s="76"/>
      <c r="CL277" s="76"/>
      <c r="CM277" s="77"/>
      <c r="CN277" s="77"/>
      <c r="CO277" s="77"/>
      <c r="CP277" s="77"/>
      <c r="CQ277" s="77"/>
      <c r="CR277" s="77"/>
      <c r="CS277" s="77"/>
      <c r="CT277" s="77"/>
      <c r="CU277" s="77"/>
      <c r="CV277" s="76"/>
      <c r="CW277" s="147"/>
      <c r="CX277" s="76"/>
      <c r="CY277" s="147"/>
      <c r="CZ277" s="76"/>
      <c r="DA277" s="147"/>
      <c r="DB277" s="76"/>
      <c r="DC277" s="147"/>
      <c r="DD277" s="76"/>
    </row>
    <row r="278" spans="2:108" x14ac:dyDescent="0.2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S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V278" s="76"/>
      <c r="BW278" s="76"/>
      <c r="BX278" s="76"/>
      <c r="BY278" s="76"/>
      <c r="BZ278" s="76"/>
      <c r="CA278" s="76"/>
      <c r="CB278" s="76"/>
      <c r="CC278" s="76"/>
      <c r="CD278" s="76"/>
      <c r="CE278" s="76"/>
      <c r="CF278" s="76"/>
      <c r="CG278" s="76"/>
      <c r="CH278" s="76"/>
      <c r="CI278" s="76"/>
      <c r="CJ278" s="76"/>
      <c r="CK278" s="76"/>
      <c r="CL278" s="76"/>
      <c r="CM278" s="77"/>
      <c r="CN278" s="77"/>
      <c r="CO278" s="77"/>
      <c r="CP278" s="77"/>
      <c r="CQ278" s="77"/>
      <c r="CR278" s="77"/>
      <c r="CS278" s="77"/>
      <c r="CT278" s="77"/>
      <c r="CU278" s="77"/>
      <c r="CV278" s="76"/>
      <c r="CW278" s="147"/>
      <c r="CX278" s="76"/>
      <c r="CY278" s="147"/>
      <c r="CZ278" s="76"/>
      <c r="DA278" s="147"/>
      <c r="DB278" s="76"/>
      <c r="DC278" s="147"/>
      <c r="DD278" s="76"/>
    </row>
    <row r="279" spans="2:108" x14ac:dyDescent="0.2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S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  <c r="BY279" s="76"/>
      <c r="BZ279" s="76"/>
      <c r="CA279" s="76"/>
      <c r="CB279" s="76"/>
      <c r="CC279" s="76"/>
      <c r="CD279" s="76"/>
      <c r="CE279" s="76"/>
      <c r="CF279" s="76"/>
      <c r="CG279" s="76"/>
      <c r="CH279" s="76"/>
      <c r="CI279" s="76"/>
      <c r="CJ279" s="76"/>
      <c r="CK279" s="76"/>
      <c r="CL279" s="76"/>
      <c r="CM279" s="77"/>
      <c r="CN279" s="77"/>
      <c r="CO279" s="77"/>
      <c r="CP279" s="77"/>
      <c r="CQ279" s="77"/>
      <c r="CR279" s="77"/>
      <c r="CS279" s="77"/>
      <c r="CT279" s="77"/>
      <c r="CU279" s="77"/>
      <c r="CV279" s="76"/>
      <c r="CW279" s="147"/>
      <c r="CX279" s="76"/>
      <c r="CY279" s="147"/>
      <c r="CZ279" s="76"/>
      <c r="DA279" s="147"/>
      <c r="DB279" s="76"/>
      <c r="DC279" s="147"/>
      <c r="DD279" s="76"/>
    </row>
    <row r="280" spans="2:108" x14ac:dyDescent="0.2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S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  <c r="BZ280" s="76"/>
      <c r="CA280" s="76"/>
      <c r="CB280" s="76"/>
      <c r="CC280" s="76"/>
      <c r="CD280" s="76"/>
      <c r="CE280" s="76"/>
      <c r="CF280" s="76"/>
      <c r="CG280" s="76"/>
      <c r="CH280" s="76"/>
      <c r="CI280" s="76"/>
      <c r="CJ280" s="76"/>
      <c r="CK280" s="76"/>
      <c r="CL280" s="76"/>
      <c r="CM280" s="77"/>
      <c r="CN280" s="77"/>
      <c r="CO280" s="77"/>
      <c r="CP280" s="77"/>
      <c r="CQ280" s="77"/>
      <c r="CR280" s="77"/>
      <c r="CS280" s="77"/>
      <c r="CT280" s="77"/>
      <c r="CU280" s="77"/>
      <c r="CV280" s="76"/>
      <c r="CW280" s="147"/>
      <c r="CX280" s="76"/>
      <c r="CY280" s="147"/>
      <c r="CZ280" s="76"/>
      <c r="DA280" s="147"/>
      <c r="DB280" s="76"/>
      <c r="DC280" s="147"/>
      <c r="DD280" s="76"/>
    </row>
    <row r="281" spans="2:108" x14ac:dyDescent="0.2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S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  <c r="BZ281" s="76"/>
      <c r="CA281" s="76"/>
      <c r="CB281" s="76"/>
      <c r="CC281" s="76"/>
      <c r="CD281" s="76"/>
      <c r="CE281" s="76"/>
      <c r="CF281" s="76"/>
      <c r="CG281" s="76"/>
      <c r="CH281" s="76"/>
      <c r="CI281" s="76"/>
      <c r="CJ281" s="76"/>
      <c r="CK281" s="76"/>
      <c r="CL281" s="76"/>
      <c r="CM281" s="77"/>
      <c r="CN281" s="77"/>
      <c r="CO281" s="77"/>
      <c r="CP281" s="77"/>
      <c r="CQ281" s="77"/>
      <c r="CR281" s="77"/>
      <c r="CS281" s="77"/>
      <c r="CT281" s="77"/>
      <c r="CU281" s="77"/>
      <c r="CV281" s="76"/>
      <c r="CW281" s="147"/>
      <c r="CX281" s="76"/>
      <c r="CY281" s="147"/>
      <c r="CZ281" s="76"/>
      <c r="DA281" s="147"/>
      <c r="DB281" s="76"/>
      <c r="DC281" s="147"/>
      <c r="DD281" s="76"/>
    </row>
    <row r="282" spans="2:108" x14ac:dyDescent="0.2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S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V282" s="76"/>
      <c r="BW282" s="76"/>
      <c r="BX282" s="76"/>
      <c r="BY282" s="76"/>
      <c r="BZ282" s="76"/>
      <c r="CA282" s="76"/>
      <c r="CB282" s="76"/>
      <c r="CC282" s="76"/>
      <c r="CD282" s="76"/>
      <c r="CE282" s="76"/>
      <c r="CF282" s="76"/>
      <c r="CG282" s="76"/>
      <c r="CH282" s="76"/>
      <c r="CI282" s="76"/>
      <c r="CJ282" s="76"/>
      <c r="CK282" s="76"/>
      <c r="CL282" s="76"/>
      <c r="CM282" s="77"/>
      <c r="CN282" s="77"/>
      <c r="CO282" s="77"/>
      <c r="CP282" s="77"/>
      <c r="CQ282" s="77"/>
      <c r="CR282" s="77"/>
      <c r="CS282" s="77"/>
      <c r="CT282" s="77"/>
      <c r="CU282" s="77"/>
      <c r="CV282" s="76"/>
      <c r="CW282" s="147"/>
      <c r="CX282" s="76"/>
      <c r="CY282" s="147"/>
      <c r="CZ282" s="76"/>
      <c r="DA282" s="147"/>
      <c r="DB282" s="76"/>
      <c r="DC282" s="147"/>
      <c r="DD282" s="76"/>
    </row>
    <row r="283" spans="2:108" x14ac:dyDescent="0.2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S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  <c r="BZ283" s="76"/>
      <c r="CA283" s="76"/>
      <c r="CB283" s="76"/>
      <c r="CC283" s="76"/>
      <c r="CD283" s="76"/>
      <c r="CE283" s="76"/>
      <c r="CF283" s="76"/>
      <c r="CG283" s="76"/>
      <c r="CH283" s="76"/>
      <c r="CI283" s="76"/>
      <c r="CJ283" s="76"/>
      <c r="CK283" s="76"/>
      <c r="CL283" s="76"/>
      <c r="CM283" s="77"/>
      <c r="CN283" s="77"/>
      <c r="CO283" s="77"/>
      <c r="CP283" s="77"/>
      <c r="CQ283" s="77"/>
      <c r="CR283" s="77"/>
      <c r="CS283" s="77"/>
      <c r="CT283" s="77"/>
      <c r="CU283" s="77"/>
      <c r="CV283" s="76"/>
      <c r="CW283" s="147"/>
      <c r="CX283" s="76"/>
      <c r="CY283" s="147"/>
      <c r="CZ283" s="76"/>
      <c r="DA283" s="147"/>
      <c r="DB283" s="76"/>
      <c r="DC283" s="147"/>
      <c r="DD283" s="76"/>
    </row>
    <row r="284" spans="2:108" x14ac:dyDescent="0.2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S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V284" s="76"/>
      <c r="BW284" s="76"/>
      <c r="BX284" s="76"/>
      <c r="BY284" s="76"/>
      <c r="BZ284" s="76"/>
      <c r="CA284" s="76"/>
      <c r="CB284" s="76"/>
      <c r="CC284" s="76"/>
      <c r="CD284" s="76"/>
      <c r="CE284" s="76"/>
      <c r="CF284" s="76"/>
      <c r="CG284" s="76"/>
      <c r="CH284" s="76"/>
      <c r="CI284" s="76"/>
      <c r="CJ284" s="76"/>
      <c r="CK284" s="76"/>
      <c r="CL284" s="76"/>
      <c r="CM284" s="77"/>
      <c r="CN284" s="77"/>
      <c r="CO284" s="77"/>
      <c r="CP284" s="77"/>
      <c r="CQ284" s="77"/>
      <c r="CR284" s="77"/>
      <c r="CS284" s="77"/>
      <c r="CT284" s="77"/>
      <c r="CU284" s="77"/>
      <c r="CV284" s="76"/>
      <c r="CW284" s="147"/>
      <c r="CX284" s="76"/>
      <c r="CY284" s="147"/>
      <c r="CZ284" s="76"/>
      <c r="DA284" s="147"/>
      <c r="DB284" s="76"/>
      <c r="DC284" s="147"/>
      <c r="DD284" s="76"/>
    </row>
    <row r="285" spans="2:108" x14ac:dyDescent="0.2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S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  <c r="BZ285" s="76"/>
      <c r="CA285" s="76"/>
      <c r="CB285" s="76"/>
      <c r="CC285" s="76"/>
      <c r="CD285" s="76"/>
      <c r="CE285" s="76"/>
      <c r="CF285" s="76"/>
      <c r="CG285" s="76"/>
      <c r="CH285" s="76"/>
      <c r="CI285" s="76"/>
      <c r="CJ285" s="76"/>
      <c r="CK285" s="76"/>
      <c r="CL285" s="76"/>
      <c r="CM285" s="77"/>
      <c r="CN285" s="77"/>
      <c r="CO285" s="77"/>
      <c r="CP285" s="77"/>
      <c r="CQ285" s="77"/>
      <c r="CR285" s="77"/>
      <c r="CS285" s="77"/>
      <c r="CT285" s="77"/>
      <c r="CU285" s="77"/>
      <c r="CV285" s="76"/>
      <c r="CW285" s="147"/>
      <c r="CX285" s="76"/>
      <c r="CY285" s="147"/>
      <c r="CZ285" s="76"/>
      <c r="DA285" s="147"/>
      <c r="DB285" s="76"/>
      <c r="DC285" s="147"/>
      <c r="DD285" s="76"/>
    </row>
    <row r="286" spans="2:108" x14ac:dyDescent="0.2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S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6"/>
      <c r="BV286" s="76"/>
      <c r="BW286" s="76"/>
      <c r="BX286" s="76"/>
      <c r="BY286" s="76"/>
      <c r="BZ286" s="76"/>
      <c r="CA286" s="76"/>
      <c r="CB286" s="76"/>
      <c r="CC286" s="76"/>
      <c r="CD286" s="76"/>
      <c r="CE286" s="76"/>
      <c r="CF286" s="76"/>
      <c r="CG286" s="76"/>
      <c r="CH286" s="76"/>
      <c r="CI286" s="76"/>
      <c r="CJ286" s="76"/>
      <c r="CK286" s="76"/>
      <c r="CL286" s="76"/>
      <c r="CM286" s="77"/>
      <c r="CN286" s="77"/>
      <c r="CO286" s="77"/>
      <c r="CP286" s="77"/>
      <c r="CQ286" s="77"/>
      <c r="CR286" s="77"/>
      <c r="CS286" s="77"/>
      <c r="CT286" s="77"/>
      <c r="CU286" s="77"/>
      <c r="CV286" s="76"/>
      <c r="CW286" s="147"/>
      <c r="CX286" s="76"/>
      <c r="CY286" s="147"/>
      <c r="CZ286" s="76"/>
      <c r="DA286" s="147"/>
      <c r="DB286" s="76"/>
      <c r="DC286" s="147"/>
      <c r="DD286" s="76"/>
    </row>
    <row r="287" spans="2:108" x14ac:dyDescent="0.2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S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V287" s="76"/>
      <c r="BW287" s="76"/>
      <c r="BX287" s="76"/>
      <c r="BY287" s="76"/>
      <c r="BZ287" s="76"/>
      <c r="CA287" s="76"/>
      <c r="CB287" s="76"/>
      <c r="CC287" s="76"/>
      <c r="CD287" s="76"/>
      <c r="CE287" s="76"/>
      <c r="CF287" s="76"/>
      <c r="CG287" s="76"/>
      <c r="CH287" s="76"/>
      <c r="CI287" s="76"/>
      <c r="CJ287" s="76"/>
      <c r="CK287" s="76"/>
      <c r="CL287" s="76"/>
      <c r="CM287" s="77"/>
      <c r="CN287" s="77"/>
      <c r="CO287" s="77"/>
      <c r="CP287" s="77"/>
      <c r="CQ287" s="77"/>
      <c r="CR287" s="77"/>
      <c r="CS287" s="77"/>
      <c r="CT287" s="77"/>
      <c r="CU287" s="77"/>
      <c r="CV287" s="76"/>
      <c r="CW287" s="147"/>
      <c r="CX287" s="76"/>
      <c r="CY287" s="147"/>
      <c r="CZ287" s="76"/>
      <c r="DA287" s="147"/>
      <c r="DB287" s="76"/>
      <c r="DC287" s="147"/>
      <c r="DD287" s="76"/>
    </row>
    <row r="288" spans="2:108" x14ac:dyDescent="0.2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S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6"/>
      <c r="BV288" s="76"/>
      <c r="BW288" s="76"/>
      <c r="BX288" s="76"/>
      <c r="BY288" s="76"/>
      <c r="BZ288" s="76"/>
      <c r="CA288" s="76"/>
      <c r="CB288" s="76"/>
      <c r="CC288" s="76"/>
      <c r="CD288" s="76"/>
      <c r="CE288" s="76"/>
      <c r="CF288" s="76"/>
      <c r="CG288" s="76"/>
      <c r="CH288" s="76"/>
      <c r="CI288" s="76"/>
      <c r="CJ288" s="76"/>
      <c r="CK288" s="76"/>
      <c r="CL288" s="76"/>
      <c r="CM288" s="77"/>
      <c r="CN288" s="77"/>
      <c r="CO288" s="77"/>
      <c r="CP288" s="77"/>
      <c r="CQ288" s="77"/>
      <c r="CR288" s="77"/>
      <c r="CS288" s="77"/>
      <c r="CT288" s="77"/>
      <c r="CU288" s="77"/>
      <c r="CV288" s="76"/>
      <c r="CW288" s="147"/>
      <c r="CX288" s="76"/>
      <c r="CY288" s="147"/>
      <c r="CZ288" s="76"/>
      <c r="DA288" s="147"/>
      <c r="DB288" s="76"/>
      <c r="DC288" s="147"/>
      <c r="DD288" s="76"/>
    </row>
    <row r="289" spans="2:108" x14ac:dyDescent="0.2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S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  <c r="BY289" s="76"/>
      <c r="BZ289" s="76"/>
      <c r="CA289" s="76"/>
      <c r="CB289" s="76"/>
      <c r="CC289" s="76"/>
      <c r="CD289" s="76"/>
      <c r="CE289" s="76"/>
      <c r="CF289" s="76"/>
      <c r="CG289" s="76"/>
      <c r="CH289" s="76"/>
      <c r="CI289" s="76"/>
      <c r="CJ289" s="76"/>
      <c r="CK289" s="76"/>
      <c r="CL289" s="76"/>
      <c r="CM289" s="77"/>
      <c r="CN289" s="77"/>
      <c r="CO289" s="77"/>
      <c r="CP289" s="77"/>
      <c r="CQ289" s="77"/>
      <c r="CR289" s="77"/>
      <c r="CS289" s="77"/>
      <c r="CT289" s="77"/>
      <c r="CU289" s="77"/>
      <c r="CV289" s="76"/>
      <c r="CW289" s="147"/>
      <c r="CX289" s="76"/>
      <c r="CY289" s="147"/>
      <c r="CZ289" s="76"/>
      <c r="DA289" s="147"/>
      <c r="DB289" s="76"/>
      <c r="DC289" s="147"/>
      <c r="DD289" s="76"/>
    </row>
    <row r="290" spans="2:108" x14ac:dyDescent="0.2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S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6"/>
      <c r="BV290" s="76"/>
      <c r="BW290" s="76"/>
      <c r="BX290" s="76"/>
      <c r="BY290" s="76"/>
      <c r="BZ290" s="76"/>
      <c r="CA290" s="76"/>
      <c r="CB290" s="76"/>
      <c r="CC290" s="76"/>
      <c r="CD290" s="76"/>
      <c r="CE290" s="76"/>
      <c r="CF290" s="76"/>
      <c r="CG290" s="76"/>
      <c r="CH290" s="76"/>
      <c r="CI290" s="76"/>
      <c r="CJ290" s="76"/>
      <c r="CK290" s="76"/>
      <c r="CL290" s="76"/>
      <c r="CM290" s="77"/>
      <c r="CN290" s="77"/>
      <c r="CO290" s="77"/>
      <c r="CP290" s="77"/>
      <c r="CQ290" s="77"/>
      <c r="CR290" s="77"/>
      <c r="CS290" s="77"/>
      <c r="CT290" s="77"/>
      <c r="CU290" s="77"/>
      <c r="CV290" s="76"/>
      <c r="CW290" s="147"/>
      <c r="CX290" s="76"/>
      <c r="CY290" s="147"/>
      <c r="CZ290" s="76"/>
      <c r="DA290" s="147"/>
      <c r="DB290" s="76"/>
      <c r="DC290" s="147"/>
      <c r="DD290" s="76"/>
    </row>
    <row r="291" spans="2:108" x14ac:dyDescent="0.2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S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V291" s="76"/>
      <c r="BW291" s="76"/>
      <c r="BX291" s="76"/>
      <c r="BY291" s="76"/>
      <c r="BZ291" s="76"/>
      <c r="CA291" s="76"/>
      <c r="CB291" s="76"/>
      <c r="CC291" s="76"/>
      <c r="CD291" s="76"/>
      <c r="CE291" s="76"/>
      <c r="CF291" s="76"/>
      <c r="CG291" s="76"/>
      <c r="CH291" s="76"/>
      <c r="CI291" s="76"/>
      <c r="CJ291" s="76"/>
      <c r="CK291" s="76"/>
      <c r="CL291" s="76"/>
      <c r="CM291" s="77"/>
      <c r="CN291" s="77"/>
      <c r="CO291" s="77"/>
      <c r="CP291" s="77"/>
      <c r="CQ291" s="77"/>
      <c r="CR291" s="77"/>
      <c r="CS291" s="77"/>
      <c r="CT291" s="77"/>
      <c r="CU291" s="77"/>
      <c r="CV291" s="76"/>
      <c r="CW291" s="147"/>
      <c r="CX291" s="76"/>
      <c r="CY291" s="147"/>
      <c r="CZ291" s="76"/>
      <c r="DA291" s="147"/>
      <c r="DB291" s="76"/>
      <c r="DC291" s="147"/>
      <c r="DD291" s="76"/>
    </row>
    <row r="292" spans="2:108" x14ac:dyDescent="0.2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S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V292" s="76"/>
      <c r="BW292" s="76"/>
      <c r="BX292" s="76"/>
      <c r="BY292" s="76"/>
      <c r="BZ292" s="76"/>
      <c r="CA292" s="76"/>
      <c r="CB292" s="76"/>
      <c r="CC292" s="76"/>
      <c r="CD292" s="76"/>
      <c r="CE292" s="76"/>
      <c r="CF292" s="76"/>
      <c r="CG292" s="76"/>
      <c r="CH292" s="76"/>
      <c r="CI292" s="76"/>
      <c r="CJ292" s="76"/>
      <c r="CK292" s="76"/>
      <c r="CL292" s="76"/>
      <c r="CM292" s="77"/>
      <c r="CN292" s="77"/>
      <c r="CO292" s="77"/>
      <c r="CP292" s="77"/>
      <c r="CQ292" s="77"/>
      <c r="CR292" s="77"/>
      <c r="CS292" s="77"/>
      <c r="CT292" s="77"/>
      <c r="CU292" s="77"/>
      <c r="CV292" s="76"/>
      <c r="CW292" s="147"/>
      <c r="CX292" s="76"/>
      <c r="CY292" s="147"/>
      <c r="CZ292" s="76"/>
      <c r="DA292" s="147"/>
      <c r="DB292" s="76"/>
      <c r="DC292" s="147"/>
      <c r="DD292" s="76"/>
    </row>
    <row r="293" spans="2:108" x14ac:dyDescent="0.2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S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6"/>
      <c r="BX293" s="76"/>
      <c r="BY293" s="76"/>
      <c r="BZ293" s="76"/>
      <c r="CA293" s="76"/>
      <c r="CB293" s="76"/>
      <c r="CC293" s="76"/>
      <c r="CD293" s="76"/>
      <c r="CE293" s="76"/>
      <c r="CF293" s="76"/>
      <c r="CG293" s="76"/>
      <c r="CH293" s="76"/>
      <c r="CI293" s="76"/>
      <c r="CJ293" s="76"/>
      <c r="CK293" s="76"/>
      <c r="CL293" s="76"/>
      <c r="CM293" s="77"/>
      <c r="CN293" s="77"/>
      <c r="CO293" s="77"/>
      <c r="CP293" s="77"/>
      <c r="CQ293" s="77"/>
      <c r="CR293" s="77"/>
      <c r="CS293" s="77"/>
      <c r="CT293" s="77"/>
      <c r="CU293" s="77"/>
      <c r="CV293" s="76"/>
      <c r="CW293" s="147"/>
      <c r="CX293" s="76"/>
      <c r="CY293" s="147"/>
      <c r="CZ293" s="76"/>
      <c r="DA293" s="147"/>
      <c r="DB293" s="76"/>
      <c r="DC293" s="147"/>
      <c r="DD293" s="76"/>
    </row>
    <row r="294" spans="2:108" x14ac:dyDescent="0.2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S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6"/>
      <c r="BV294" s="76"/>
      <c r="BW294" s="76"/>
      <c r="BX294" s="76"/>
      <c r="BY294" s="76"/>
      <c r="BZ294" s="76"/>
      <c r="CA294" s="76"/>
      <c r="CB294" s="76"/>
      <c r="CC294" s="76"/>
      <c r="CD294" s="76"/>
      <c r="CE294" s="76"/>
      <c r="CF294" s="76"/>
      <c r="CG294" s="76"/>
      <c r="CH294" s="76"/>
      <c r="CI294" s="76"/>
      <c r="CJ294" s="76"/>
      <c r="CK294" s="76"/>
      <c r="CL294" s="76"/>
      <c r="CM294" s="77"/>
      <c r="CN294" s="77"/>
      <c r="CO294" s="77"/>
      <c r="CP294" s="77"/>
      <c r="CQ294" s="77"/>
      <c r="CR294" s="77"/>
      <c r="CS294" s="77"/>
      <c r="CT294" s="77"/>
      <c r="CU294" s="77"/>
      <c r="CV294" s="76"/>
      <c r="CW294" s="147"/>
      <c r="CX294" s="76"/>
      <c r="CY294" s="147"/>
      <c r="CZ294" s="76"/>
      <c r="DA294" s="147"/>
      <c r="DB294" s="76"/>
      <c r="DC294" s="147"/>
      <c r="DD294" s="76"/>
    </row>
    <row r="295" spans="2:108" x14ac:dyDescent="0.2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S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V295" s="76"/>
      <c r="BW295" s="76"/>
      <c r="BX295" s="76"/>
      <c r="BY295" s="76"/>
      <c r="BZ295" s="76"/>
      <c r="CA295" s="76"/>
      <c r="CB295" s="76"/>
      <c r="CC295" s="76"/>
      <c r="CD295" s="76"/>
      <c r="CE295" s="76"/>
      <c r="CF295" s="76"/>
      <c r="CG295" s="76"/>
      <c r="CH295" s="76"/>
      <c r="CI295" s="76"/>
      <c r="CJ295" s="76"/>
      <c r="CK295" s="76"/>
      <c r="CL295" s="76"/>
      <c r="CM295" s="77"/>
      <c r="CN295" s="77"/>
      <c r="CO295" s="77"/>
      <c r="CP295" s="77"/>
      <c r="CQ295" s="77"/>
      <c r="CR295" s="77"/>
      <c r="CS295" s="77"/>
      <c r="CT295" s="77"/>
      <c r="CU295" s="77"/>
      <c r="CV295" s="76"/>
      <c r="CW295" s="147"/>
      <c r="CX295" s="76"/>
      <c r="CY295" s="147"/>
      <c r="CZ295" s="76"/>
      <c r="DA295" s="147"/>
      <c r="DB295" s="76"/>
      <c r="DC295" s="147"/>
      <c r="DD295" s="76"/>
    </row>
    <row r="296" spans="2:108" x14ac:dyDescent="0.2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S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V296" s="76"/>
      <c r="BW296" s="76"/>
      <c r="BX296" s="76"/>
      <c r="BY296" s="76"/>
      <c r="BZ296" s="76"/>
      <c r="CA296" s="76"/>
      <c r="CB296" s="76"/>
      <c r="CC296" s="76"/>
      <c r="CD296" s="76"/>
      <c r="CE296" s="76"/>
      <c r="CF296" s="76"/>
      <c r="CG296" s="76"/>
      <c r="CH296" s="76"/>
      <c r="CI296" s="76"/>
      <c r="CJ296" s="76"/>
      <c r="CK296" s="76"/>
      <c r="CL296" s="76"/>
      <c r="CM296" s="77"/>
      <c r="CN296" s="77"/>
      <c r="CO296" s="77"/>
      <c r="CP296" s="77"/>
      <c r="CQ296" s="77"/>
      <c r="CR296" s="77"/>
      <c r="CS296" s="77"/>
      <c r="CT296" s="77"/>
      <c r="CU296" s="77"/>
      <c r="CV296" s="76"/>
      <c r="CW296" s="147"/>
      <c r="CX296" s="76"/>
      <c r="CY296" s="147"/>
      <c r="CZ296" s="76"/>
      <c r="DA296" s="147"/>
      <c r="DB296" s="76"/>
      <c r="DC296" s="147"/>
      <c r="DD296" s="76"/>
    </row>
    <row r="297" spans="2:108" x14ac:dyDescent="0.2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S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6"/>
      <c r="BY297" s="76"/>
      <c r="BZ297" s="76"/>
      <c r="CA297" s="76"/>
      <c r="CB297" s="76"/>
      <c r="CC297" s="76"/>
      <c r="CD297" s="76"/>
      <c r="CE297" s="76"/>
      <c r="CF297" s="76"/>
      <c r="CG297" s="76"/>
      <c r="CH297" s="76"/>
      <c r="CI297" s="76"/>
      <c r="CJ297" s="76"/>
      <c r="CK297" s="76"/>
      <c r="CL297" s="76"/>
      <c r="CM297" s="77"/>
      <c r="CN297" s="77"/>
      <c r="CO297" s="77"/>
      <c r="CP297" s="77"/>
      <c r="CQ297" s="77"/>
      <c r="CR297" s="77"/>
      <c r="CS297" s="77"/>
      <c r="CT297" s="77"/>
      <c r="CU297" s="77"/>
      <c r="CV297" s="76"/>
      <c r="CW297" s="147"/>
      <c r="CX297" s="76"/>
      <c r="CY297" s="147"/>
      <c r="CZ297" s="76"/>
      <c r="DA297" s="147"/>
      <c r="DB297" s="76"/>
      <c r="DC297" s="147"/>
      <c r="DD297" s="76"/>
    </row>
    <row r="298" spans="2:108" x14ac:dyDescent="0.2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S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V298" s="76"/>
      <c r="BW298" s="76"/>
      <c r="BX298" s="76"/>
      <c r="BY298" s="76"/>
      <c r="BZ298" s="76"/>
      <c r="CA298" s="76"/>
      <c r="CB298" s="76"/>
      <c r="CC298" s="76"/>
      <c r="CD298" s="76"/>
      <c r="CE298" s="76"/>
      <c r="CF298" s="76"/>
      <c r="CG298" s="76"/>
      <c r="CH298" s="76"/>
      <c r="CI298" s="76"/>
      <c r="CJ298" s="76"/>
      <c r="CK298" s="76"/>
      <c r="CL298" s="76"/>
      <c r="CM298" s="77"/>
      <c r="CN298" s="77"/>
      <c r="CO298" s="77"/>
      <c r="CP298" s="77"/>
      <c r="CQ298" s="77"/>
      <c r="CR298" s="77"/>
      <c r="CS298" s="77"/>
      <c r="CT298" s="77"/>
      <c r="CU298" s="77"/>
      <c r="CV298" s="76"/>
      <c r="CW298" s="147"/>
      <c r="CX298" s="76"/>
      <c r="CY298" s="147"/>
      <c r="CZ298" s="76"/>
      <c r="DA298" s="147"/>
      <c r="DB298" s="76"/>
      <c r="DC298" s="147"/>
      <c r="DD298" s="76"/>
    </row>
    <row r="299" spans="2:108" x14ac:dyDescent="0.2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S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6"/>
      <c r="BY299" s="76"/>
      <c r="BZ299" s="76"/>
      <c r="CA299" s="76"/>
      <c r="CB299" s="76"/>
      <c r="CC299" s="76"/>
      <c r="CD299" s="76"/>
      <c r="CE299" s="76"/>
      <c r="CF299" s="76"/>
      <c r="CG299" s="76"/>
      <c r="CH299" s="76"/>
      <c r="CI299" s="76"/>
      <c r="CJ299" s="76"/>
      <c r="CK299" s="76"/>
      <c r="CL299" s="76"/>
      <c r="CM299" s="77"/>
      <c r="CN299" s="77"/>
      <c r="CO299" s="77"/>
      <c r="CP299" s="77"/>
      <c r="CQ299" s="77"/>
      <c r="CR299" s="77"/>
      <c r="CS299" s="77"/>
      <c r="CT299" s="77"/>
      <c r="CU299" s="77"/>
      <c r="CV299" s="76"/>
      <c r="CW299" s="147"/>
      <c r="CX299" s="76"/>
      <c r="CY299" s="147"/>
      <c r="CZ299" s="76"/>
      <c r="DA299" s="147"/>
      <c r="DB299" s="76"/>
      <c r="DC299" s="147"/>
      <c r="DD299" s="76"/>
    </row>
    <row r="300" spans="2:108" x14ac:dyDescent="0.2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S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V300" s="76"/>
      <c r="BW300" s="76"/>
      <c r="BX300" s="76"/>
      <c r="BY300" s="76"/>
      <c r="BZ300" s="76"/>
      <c r="CA300" s="76"/>
      <c r="CB300" s="76"/>
      <c r="CC300" s="76"/>
      <c r="CD300" s="76"/>
      <c r="CE300" s="76"/>
      <c r="CF300" s="76"/>
      <c r="CG300" s="76"/>
      <c r="CH300" s="76"/>
      <c r="CI300" s="76"/>
      <c r="CJ300" s="76"/>
      <c r="CK300" s="76"/>
      <c r="CL300" s="76"/>
      <c r="CM300" s="77"/>
      <c r="CN300" s="77"/>
      <c r="CO300" s="77"/>
      <c r="CP300" s="77"/>
      <c r="CQ300" s="77"/>
      <c r="CR300" s="77"/>
      <c r="CS300" s="77"/>
      <c r="CT300" s="77"/>
      <c r="CU300" s="77"/>
      <c r="CV300" s="76"/>
      <c r="CW300" s="147"/>
      <c r="CX300" s="76"/>
      <c r="CY300" s="147"/>
      <c r="CZ300" s="76"/>
      <c r="DA300" s="147"/>
      <c r="DB300" s="76"/>
      <c r="DC300" s="147"/>
      <c r="DD300" s="76"/>
    </row>
    <row r="301" spans="2:108" x14ac:dyDescent="0.2"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S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  <c r="BV301" s="76"/>
      <c r="BW301" s="76"/>
      <c r="BX301" s="76"/>
      <c r="BY301" s="76"/>
      <c r="BZ301" s="76"/>
      <c r="CA301" s="76"/>
      <c r="CB301" s="76"/>
      <c r="CC301" s="76"/>
      <c r="CD301" s="76"/>
      <c r="CE301" s="76"/>
      <c r="CF301" s="76"/>
      <c r="CG301" s="76"/>
      <c r="CH301" s="76"/>
      <c r="CI301" s="76"/>
      <c r="CJ301" s="76"/>
      <c r="CK301" s="76"/>
      <c r="CL301" s="76"/>
      <c r="CM301" s="77"/>
      <c r="CN301" s="77"/>
      <c r="CO301" s="77"/>
      <c r="CP301" s="77"/>
      <c r="CQ301" s="77"/>
      <c r="CR301" s="77"/>
      <c r="CS301" s="77"/>
      <c r="CT301" s="77"/>
      <c r="CU301" s="77"/>
      <c r="CV301" s="76"/>
      <c r="CW301" s="147"/>
      <c r="CX301" s="76"/>
      <c r="CY301" s="147"/>
      <c r="CZ301" s="76"/>
      <c r="DA301" s="147"/>
      <c r="DB301" s="76"/>
      <c r="DC301" s="147"/>
      <c r="DD301" s="76"/>
    </row>
    <row r="302" spans="2:108" x14ac:dyDescent="0.2"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S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6"/>
      <c r="BR302" s="76"/>
      <c r="BS302" s="76"/>
      <c r="BT302" s="76"/>
      <c r="BU302" s="76"/>
      <c r="BV302" s="76"/>
      <c r="BW302" s="76"/>
      <c r="BX302" s="76"/>
      <c r="BY302" s="76"/>
      <c r="BZ302" s="76"/>
      <c r="CA302" s="76"/>
      <c r="CB302" s="76"/>
      <c r="CC302" s="76"/>
      <c r="CD302" s="76"/>
      <c r="CE302" s="76"/>
      <c r="CF302" s="76"/>
      <c r="CG302" s="76"/>
      <c r="CH302" s="76"/>
      <c r="CI302" s="76"/>
      <c r="CJ302" s="76"/>
      <c r="CK302" s="76"/>
      <c r="CL302" s="76"/>
      <c r="CM302" s="77"/>
      <c r="CN302" s="77"/>
      <c r="CO302" s="77"/>
      <c r="CP302" s="77"/>
      <c r="CQ302" s="77"/>
      <c r="CR302" s="77"/>
      <c r="CS302" s="77"/>
      <c r="CT302" s="77"/>
      <c r="CU302" s="77"/>
      <c r="CV302" s="76"/>
      <c r="CW302" s="147"/>
      <c r="CX302" s="76"/>
      <c r="CY302" s="147"/>
      <c r="CZ302" s="76"/>
      <c r="DA302" s="147"/>
      <c r="DB302" s="76"/>
      <c r="DC302" s="147"/>
      <c r="DD302" s="76"/>
    </row>
    <row r="303" spans="2:108" x14ac:dyDescent="0.2"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S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6"/>
      <c r="BR303" s="76"/>
      <c r="BS303" s="76"/>
      <c r="BT303" s="76"/>
      <c r="BU303" s="76"/>
      <c r="BV303" s="76"/>
      <c r="BW303" s="76"/>
      <c r="BX303" s="76"/>
      <c r="BY303" s="76"/>
      <c r="BZ303" s="76"/>
      <c r="CA303" s="76"/>
      <c r="CB303" s="76"/>
      <c r="CC303" s="76"/>
      <c r="CD303" s="76"/>
      <c r="CE303" s="76"/>
      <c r="CF303" s="76"/>
      <c r="CG303" s="76"/>
      <c r="CH303" s="76"/>
      <c r="CI303" s="76"/>
      <c r="CJ303" s="76"/>
      <c r="CK303" s="76"/>
      <c r="CL303" s="76"/>
      <c r="CM303" s="77"/>
      <c r="CN303" s="77"/>
      <c r="CO303" s="77"/>
      <c r="CP303" s="77"/>
      <c r="CQ303" s="77"/>
      <c r="CR303" s="77"/>
      <c r="CS303" s="77"/>
      <c r="CT303" s="77"/>
      <c r="CU303" s="77"/>
      <c r="CV303" s="76"/>
      <c r="CW303" s="147"/>
      <c r="CX303" s="76"/>
      <c r="CY303" s="147"/>
      <c r="CZ303" s="76"/>
      <c r="DA303" s="147"/>
      <c r="DB303" s="76"/>
      <c r="DC303" s="147"/>
      <c r="DD303" s="76"/>
    </row>
    <row r="304" spans="2:108" x14ac:dyDescent="0.2"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S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6"/>
      <c r="BR304" s="76"/>
      <c r="BS304" s="76"/>
      <c r="BT304" s="76"/>
      <c r="BU304" s="76"/>
      <c r="BV304" s="76"/>
      <c r="BW304" s="76"/>
      <c r="BX304" s="76"/>
      <c r="BY304" s="76"/>
      <c r="BZ304" s="76"/>
      <c r="CA304" s="76"/>
      <c r="CB304" s="76"/>
      <c r="CC304" s="76"/>
      <c r="CD304" s="76"/>
      <c r="CE304" s="76"/>
      <c r="CF304" s="76"/>
      <c r="CG304" s="76"/>
      <c r="CH304" s="76"/>
      <c r="CI304" s="76"/>
      <c r="CJ304" s="76"/>
      <c r="CK304" s="76"/>
      <c r="CL304" s="76"/>
      <c r="CM304" s="77"/>
      <c r="CN304" s="77"/>
      <c r="CO304" s="77"/>
      <c r="CP304" s="77"/>
      <c r="CQ304" s="77"/>
      <c r="CR304" s="77"/>
      <c r="CS304" s="77"/>
      <c r="CT304" s="77"/>
      <c r="CU304" s="77"/>
      <c r="CV304" s="76"/>
      <c r="CW304" s="147"/>
      <c r="CX304" s="76"/>
      <c r="CY304" s="147"/>
      <c r="CZ304" s="76"/>
      <c r="DA304" s="147"/>
      <c r="DB304" s="76"/>
      <c r="DC304" s="147"/>
      <c r="DD304" s="76"/>
    </row>
    <row r="305" spans="2:108" x14ac:dyDescent="0.2"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S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6"/>
      <c r="BX305" s="76"/>
      <c r="BY305" s="76"/>
      <c r="BZ305" s="76"/>
      <c r="CA305" s="76"/>
      <c r="CB305" s="76"/>
      <c r="CC305" s="76"/>
      <c r="CD305" s="76"/>
      <c r="CE305" s="76"/>
      <c r="CF305" s="76"/>
      <c r="CG305" s="76"/>
      <c r="CH305" s="76"/>
      <c r="CI305" s="76"/>
      <c r="CJ305" s="76"/>
      <c r="CK305" s="76"/>
      <c r="CL305" s="76"/>
      <c r="CM305" s="77"/>
      <c r="CN305" s="77"/>
      <c r="CO305" s="77"/>
      <c r="CP305" s="77"/>
      <c r="CQ305" s="77"/>
      <c r="CR305" s="77"/>
      <c r="CS305" s="77"/>
      <c r="CT305" s="77"/>
      <c r="CU305" s="77"/>
      <c r="CV305" s="76"/>
      <c r="CW305" s="147"/>
      <c r="CX305" s="76"/>
      <c r="CY305" s="147"/>
      <c r="CZ305" s="76"/>
      <c r="DA305" s="147"/>
      <c r="DB305" s="76"/>
      <c r="DC305" s="147"/>
      <c r="DD305" s="76"/>
    </row>
    <row r="306" spans="2:108" x14ac:dyDescent="0.2"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S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6"/>
      <c r="BR306" s="76"/>
      <c r="BS306" s="76"/>
      <c r="BT306" s="76"/>
      <c r="BU306" s="76"/>
      <c r="BV306" s="76"/>
      <c r="BW306" s="76"/>
      <c r="BX306" s="76"/>
      <c r="BY306" s="76"/>
      <c r="BZ306" s="76"/>
      <c r="CA306" s="76"/>
      <c r="CB306" s="76"/>
      <c r="CC306" s="76"/>
      <c r="CD306" s="76"/>
      <c r="CE306" s="76"/>
      <c r="CF306" s="76"/>
      <c r="CG306" s="76"/>
      <c r="CH306" s="76"/>
      <c r="CI306" s="76"/>
      <c r="CJ306" s="76"/>
      <c r="CK306" s="76"/>
      <c r="CL306" s="76"/>
      <c r="CM306" s="77"/>
      <c r="CN306" s="77"/>
      <c r="CO306" s="77"/>
      <c r="CP306" s="77"/>
      <c r="CQ306" s="77"/>
      <c r="CR306" s="77"/>
      <c r="CS306" s="77"/>
      <c r="CT306" s="77"/>
      <c r="CU306" s="77"/>
      <c r="CV306" s="76"/>
      <c r="CW306" s="147"/>
      <c r="CX306" s="76"/>
      <c r="CY306" s="147"/>
      <c r="CZ306" s="76"/>
      <c r="DA306" s="147"/>
      <c r="DB306" s="76"/>
      <c r="DC306" s="147"/>
      <c r="DD306" s="76"/>
    </row>
    <row r="307" spans="2:108" x14ac:dyDescent="0.2"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S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6"/>
      <c r="BV307" s="76"/>
      <c r="BW307" s="76"/>
      <c r="BX307" s="76"/>
      <c r="BY307" s="76"/>
      <c r="BZ307" s="76"/>
      <c r="CA307" s="76"/>
      <c r="CB307" s="76"/>
      <c r="CC307" s="76"/>
      <c r="CD307" s="76"/>
      <c r="CE307" s="76"/>
      <c r="CF307" s="76"/>
      <c r="CG307" s="76"/>
      <c r="CH307" s="76"/>
      <c r="CI307" s="76"/>
      <c r="CJ307" s="76"/>
      <c r="CK307" s="76"/>
      <c r="CL307" s="76"/>
      <c r="CM307" s="77"/>
      <c r="CN307" s="77"/>
      <c r="CO307" s="77"/>
      <c r="CP307" s="77"/>
      <c r="CQ307" s="77"/>
      <c r="CR307" s="77"/>
      <c r="CS307" s="77"/>
      <c r="CT307" s="77"/>
      <c r="CU307" s="77"/>
      <c r="CV307" s="76"/>
      <c r="CW307" s="147"/>
      <c r="CX307" s="76"/>
      <c r="CY307" s="147"/>
      <c r="CZ307" s="76"/>
      <c r="DA307" s="147"/>
      <c r="DB307" s="76"/>
      <c r="DC307" s="147"/>
      <c r="DD307" s="76"/>
    </row>
    <row r="308" spans="2:108" x14ac:dyDescent="0.2"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S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6"/>
      <c r="BR308" s="76"/>
      <c r="BS308" s="76"/>
      <c r="BT308" s="76"/>
      <c r="BU308" s="76"/>
      <c r="BV308" s="76"/>
      <c r="BW308" s="76"/>
      <c r="BX308" s="76"/>
      <c r="BY308" s="76"/>
      <c r="BZ308" s="76"/>
      <c r="CA308" s="76"/>
      <c r="CB308" s="76"/>
      <c r="CC308" s="76"/>
      <c r="CD308" s="76"/>
      <c r="CE308" s="76"/>
      <c r="CF308" s="76"/>
      <c r="CG308" s="76"/>
      <c r="CH308" s="76"/>
      <c r="CI308" s="76"/>
      <c r="CJ308" s="76"/>
      <c r="CK308" s="76"/>
      <c r="CL308" s="76"/>
      <c r="CM308" s="77"/>
      <c r="CN308" s="77"/>
      <c r="CO308" s="77"/>
      <c r="CP308" s="77"/>
      <c r="CQ308" s="77"/>
      <c r="CR308" s="77"/>
      <c r="CS308" s="77"/>
      <c r="CT308" s="77"/>
      <c r="CU308" s="77"/>
      <c r="CV308" s="76"/>
      <c r="CW308" s="147"/>
      <c r="CX308" s="76"/>
      <c r="CY308" s="147"/>
      <c r="CZ308" s="76"/>
      <c r="DA308" s="147"/>
      <c r="DB308" s="76"/>
      <c r="DC308" s="147"/>
      <c r="DD308" s="76"/>
    </row>
    <row r="309" spans="2:108" x14ac:dyDescent="0.2"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S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6"/>
      <c r="BV309" s="76"/>
      <c r="BW309" s="76"/>
      <c r="BX309" s="76"/>
      <c r="BY309" s="76"/>
      <c r="BZ309" s="76"/>
      <c r="CA309" s="76"/>
      <c r="CB309" s="76"/>
      <c r="CC309" s="76"/>
      <c r="CD309" s="76"/>
      <c r="CE309" s="76"/>
      <c r="CF309" s="76"/>
      <c r="CG309" s="76"/>
      <c r="CH309" s="76"/>
      <c r="CI309" s="76"/>
      <c r="CJ309" s="76"/>
      <c r="CK309" s="76"/>
      <c r="CL309" s="76"/>
      <c r="CM309" s="77"/>
      <c r="CN309" s="77"/>
      <c r="CO309" s="77"/>
      <c r="CP309" s="77"/>
      <c r="CQ309" s="77"/>
      <c r="CR309" s="77"/>
      <c r="CS309" s="77"/>
      <c r="CT309" s="77"/>
      <c r="CU309" s="77"/>
      <c r="CV309" s="76"/>
      <c r="CW309" s="147"/>
      <c r="CX309" s="76"/>
      <c r="CY309" s="147"/>
      <c r="CZ309" s="76"/>
      <c r="DA309" s="147"/>
      <c r="DB309" s="76"/>
      <c r="DC309" s="147"/>
      <c r="DD309" s="76"/>
    </row>
    <row r="310" spans="2:108" x14ac:dyDescent="0.2"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S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6"/>
      <c r="BR310" s="76"/>
      <c r="BS310" s="76"/>
      <c r="BT310" s="76"/>
      <c r="BU310" s="76"/>
      <c r="BV310" s="76"/>
      <c r="BW310" s="76"/>
      <c r="BX310" s="76"/>
      <c r="BY310" s="76"/>
      <c r="BZ310" s="76"/>
      <c r="CA310" s="76"/>
      <c r="CB310" s="76"/>
      <c r="CC310" s="76"/>
      <c r="CD310" s="76"/>
      <c r="CE310" s="76"/>
      <c r="CF310" s="76"/>
      <c r="CG310" s="76"/>
      <c r="CH310" s="76"/>
      <c r="CI310" s="76"/>
      <c r="CJ310" s="76"/>
      <c r="CK310" s="76"/>
      <c r="CL310" s="76"/>
      <c r="CM310" s="77"/>
      <c r="CN310" s="77"/>
      <c r="CO310" s="77"/>
      <c r="CP310" s="77"/>
      <c r="CQ310" s="77"/>
      <c r="CR310" s="77"/>
      <c r="CS310" s="77"/>
      <c r="CT310" s="77"/>
      <c r="CU310" s="77"/>
      <c r="CV310" s="76"/>
      <c r="CW310" s="147"/>
      <c r="CX310" s="76"/>
      <c r="CY310" s="147"/>
      <c r="CZ310" s="76"/>
      <c r="DA310" s="147"/>
      <c r="DB310" s="76"/>
      <c r="DC310" s="147"/>
      <c r="DD310" s="76"/>
    </row>
    <row r="311" spans="2:108" x14ac:dyDescent="0.2"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S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6"/>
      <c r="BR311" s="76"/>
      <c r="BS311" s="76"/>
      <c r="BT311" s="76"/>
      <c r="BU311" s="76"/>
      <c r="BV311" s="76"/>
      <c r="BW311" s="76"/>
      <c r="BX311" s="76"/>
      <c r="BY311" s="76"/>
      <c r="BZ311" s="76"/>
      <c r="CA311" s="76"/>
      <c r="CB311" s="76"/>
      <c r="CC311" s="76"/>
      <c r="CD311" s="76"/>
      <c r="CE311" s="76"/>
      <c r="CF311" s="76"/>
      <c r="CG311" s="76"/>
      <c r="CH311" s="76"/>
      <c r="CI311" s="76"/>
      <c r="CJ311" s="76"/>
      <c r="CK311" s="76"/>
      <c r="CL311" s="76"/>
      <c r="CM311" s="77"/>
      <c r="CN311" s="77"/>
      <c r="CO311" s="77"/>
      <c r="CP311" s="77"/>
      <c r="CQ311" s="77"/>
      <c r="CR311" s="77"/>
      <c r="CS311" s="77"/>
      <c r="CT311" s="77"/>
      <c r="CU311" s="77"/>
      <c r="CV311" s="76"/>
      <c r="CW311" s="147"/>
      <c r="CX311" s="76"/>
      <c r="CY311" s="147"/>
      <c r="CZ311" s="76"/>
      <c r="DA311" s="147"/>
      <c r="DB311" s="76"/>
      <c r="DC311" s="147"/>
      <c r="DD311" s="76"/>
    </row>
    <row r="312" spans="2:108" x14ac:dyDescent="0.2"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S312" s="76"/>
      <c r="AU312" s="76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T312" s="76"/>
      <c r="BU312" s="76"/>
      <c r="BV312" s="76"/>
      <c r="BW312" s="76"/>
      <c r="BX312" s="76"/>
      <c r="BY312" s="76"/>
      <c r="BZ312" s="76"/>
      <c r="CA312" s="76"/>
      <c r="CB312" s="76"/>
      <c r="CC312" s="76"/>
      <c r="CD312" s="76"/>
      <c r="CE312" s="76"/>
      <c r="CF312" s="76"/>
      <c r="CG312" s="76"/>
      <c r="CH312" s="76"/>
      <c r="CI312" s="76"/>
      <c r="CJ312" s="76"/>
      <c r="CK312" s="76"/>
      <c r="CL312" s="76"/>
      <c r="CM312" s="77"/>
      <c r="CN312" s="77"/>
      <c r="CO312" s="77"/>
      <c r="CP312" s="77"/>
      <c r="CQ312" s="77"/>
      <c r="CR312" s="77"/>
      <c r="CS312" s="77"/>
      <c r="CT312" s="77"/>
      <c r="CU312" s="77"/>
      <c r="CV312" s="76"/>
      <c r="CW312" s="147"/>
      <c r="CX312" s="76"/>
      <c r="CY312" s="147"/>
      <c r="CZ312" s="76"/>
      <c r="DA312" s="147"/>
      <c r="DB312" s="76"/>
      <c r="DC312" s="147"/>
      <c r="DD312" s="76"/>
    </row>
    <row r="313" spans="2:108" x14ac:dyDescent="0.2"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S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T313" s="76"/>
      <c r="BU313" s="76"/>
      <c r="BV313" s="76"/>
      <c r="BW313" s="76"/>
      <c r="BX313" s="76"/>
      <c r="BY313" s="76"/>
      <c r="BZ313" s="76"/>
      <c r="CA313" s="76"/>
      <c r="CB313" s="76"/>
      <c r="CC313" s="76"/>
      <c r="CD313" s="76"/>
      <c r="CE313" s="76"/>
      <c r="CF313" s="76"/>
      <c r="CG313" s="76"/>
      <c r="CH313" s="76"/>
      <c r="CI313" s="76"/>
      <c r="CJ313" s="76"/>
      <c r="CK313" s="76"/>
      <c r="CL313" s="76"/>
      <c r="CM313" s="77"/>
      <c r="CN313" s="77"/>
      <c r="CO313" s="77"/>
      <c r="CP313" s="77"/>
      <c r="CQ313" s="77"/>
      <c r="CR313" s="77"/>
      <c r="CS313" s="77"/>
      <c r="CT313" s="77"/>
      <c r="CU313" s="77"/>
      <c r="CV313" s="76"/>
      <c r="CW313" s="147"/>
      <c r="CX313" s="76"/>
      <c r="CY313" s="147"/>
      <c r="CZ313" s="76"/>
      <c r="DA313" s="147"/>
      <c r="DB313" s="76"/>
      <c r="DC313" s="147"/>
      <c r="DD313" s="76"/>
    </row>
    <row r="314" spans="2:108" x14ac:dyDescent="0.2"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S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T314" s="76"/>
      <c r="BU314" s="76"/>
      <c r="BV314" s="76"/>
      <c r="BW314" s="76"/>
      <c r="BX314" s="76"/>
      <c r="BY314" s="76"/>
      <c r="BZ314" s="76"/>
      <c r="CA314" s="76"/>
      <c r="CB314" s="76"/>
      <c r="CC314" s="76"/>
      <c r="CD314" s="76"/>
      <c r="CE314" s="76"/>
      <c r="CF314" s="76"/>
      <c r="CG314" s="76"/>
      <c r="CH314" s="76"/>
      <c r="CI314" s="76"/>
      <c r="CJ314" s="76"/>
      <c r="CK314" s="76"/>
      <c r="CL314" s="76"/>
      <c r="CM314" s="77"/>
      <c r="CN314" s="77"/>
      <c r="CO314" s="77"/>
      <c r="CP314" s="77"/>
      <c r="CQ314" s="77"/>
      <c r="CR314" s="77"/>
      <c r="CS314" s="77"/>
      <c r="CT314" s="77"/>
      <c r="CU314" s="77"/>
      <c r="CV314" s="76"/>
      <c r="CW314" s="147"/>
      <c r="CX314" s="76"/>
      <c r="CY314" s="147"/>
      <c r="CZ314" s="76"/>
      <c r="DA314" s="147"/>
      <c r="DB314" s="76"/>
      <c r="DC314" s="147"/>
      <c r="DD314" s="76"/>
    </row>
    <row r="315" spans="2:108" x14ac:dyDescent="0.2"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S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T315" s="76"/>
      <c r="BU315" s="76"/>
      <c r="BV315" s="76"/>
      <c r="BW315" s="76"/>
      <c r="BX315" s="76"/>
      <c r="BY315" s="76"/>
      <c r="BZ315" s="76"/>
      <c r="CA315" s="76"/>
      <c r="CB315" s="76"/>
      <c r="CC315" s="76"/>
      <c r="CD315" s="76"/>
      <c r="CE315" s="76"/>
      <c r="CF315" s="76"/>
      <c r="CG315" s="76"/>
      <c r="CH315" s="76"/>
      <c r="CI315" s="76"/>
      <c r="CJ315" s="76"/>
      <c r="CK315" s="76"/>
      <c r="CL315" s="76"/>
      <c r="CM315" s="77"/>
      <c r="CN315" s="77"/>
      <c r="CO315" s="77"/>
      <c r="CP315" s="77"/>
      <c r="CQ315" s="77"/>
      <c r="CR315" s="77"/>
      <c r="CS315" s="77"/>
      <c r="CT315" s="77"/>
      <c r="CU315" s="77"/>
      <c r="CV315" s="76"/>
      <c r="CW315" s="147"/>
      <c r="CX315" s="76"/>
      <c r="CY315" s="147"/>
      <c r="CZ315" s="76"/>
      <c r="DA315" s="147"/>
      <c r="DB315" s="76"/>
      <c r="DC315" s="147"/>
      <c r="DD315" s="76"/>
    </row>
    <row r="316" spans="2:108" x14ac:dyDescent="0.2"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S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6"/>
      <c r="BX316" s="76"/>
      <c r="BY316" s="76"/>
      <c r="BZ316" s="76"/>
      <c r="CA316" s="76"/>
      <c r="CB316" s="76"/>
      <c r="CC316" s="76"/>
      <c r="CD316" s="76"/>
      <c r="CE316" s="76"/>
      <c r="CF316" s="76"/>
      <c r="CG316" s="76"/>
      <c r="CH316" s="76"/>
      <c r="CI316" s="76"/>
      <c r="CJ316" s="76"/>
      <c r="CK316" s="76"/>
      <c r="CL316" s="76"/>
      <c r="CM316" s="77"/>
      <c r="CN316" s="77"/>
      <c r="CO316" s="77"/>
      <c r="CP316" s="77"/>
      <c r="CQ316" s="77"/>
      <c r="CR316" s="77"/>
      <c r="CS316" s="77"/>
      <c r="CT316" s="77"/>
      <c r="CU316" s="77"/>
      <c r="CV316" s="76"/>
      <c r="CW316" s="147"/>
      <c r="CX316" s="76"/>
      <c r="CY316" s="147"/>
      <c r="CZ316" s="76"/>
      <c r="DA316" s="147"/>
      <c r="DB316" s="76"/>
      <c r="DC316" s="147"/>
      <c r="DD316" s="76"/>
    </row>
    <row r="317" spans="2:108" x14ac:dyDescent="0.2"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S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6"/>
      <c r="BV317" s="76"/>
      <c r="BW317" s="76"/>
      <c r="BX317" s="76"/>
      <c r="BY317" s="76"/>
      <c r="BZ317" s="76"/>
      <c r="CA317" s="76"/>
      <c r="CB317" s="76"/>
      <c r="CC317" s="76"/>
      <c r="CD317" s="76"/>
      <c r="CE317" s="76"/>
      <c r="CF317" s="76"/>
      <c r="CG317" s="76"/>
      <c r="CH317" s="76"/>
      <c r="CI317" s="76"/>
      <c r="CJ317" s="76"/>
      <c r="CK317" s="76"/>
      <c r="CL317" s="76"/>
      <c r="CM317" s="77"/>
      <c r="CN317" s="77"/>
      <c r="CO317" s="77"/>
      <c r="CP317" s="77"/>
      <c r="CQ317" s="77"/>
      <c r="CR317" s="77"/>
      <c r="CS317" s="77"/>
      <c r="CT317" s="77"/>
      <c r="CU317" s="77"/>
      <c r="CV317" s="76"/>
      <c r="CW317" s="147"/>
      <c r="CX317" s="76"/>
      <c r="CY317" s="147"/>
      <c r="CZ317" s="76"/>
      <c r="DA317" s="147"/>
      <c r="DB317" s="76"/>
      <c r="DC317" s="147"/>
      <c r="DD317" s="76"/>
    </row>
    <row r="318" spans="2:108" x14ac:dyDescent="0.2"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S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  <c r="BZ318" s="76"/>
      <c r="CA318" s="76"/>
      <c r="CB318" s="76"/>
      <c r="CC318" s="76"/>
      <c r="CD318" s="76"/>
      <c r="CE318" s="76"/>
      <c r="CF318" s="76"/>
      <c r="CG318" s="76"/>
      <c r="CH318" s="76"/>
      <c r="CI318" s="76"/>
      <c r="CJ318" s="76"/>
      <c r="CK318" s="76"/>
      <c r="CL318" s="76"/>
      <c r="CM318" s="77"/>
      <c r="CN318" s="77"/>
      <c r="CO318" s="77"/>
      <c r="CP318" s="77"/>
      <c r="CQ318" s="77"/>
      <c r="CR318" s="77"/>
      <c r="CS318" s="77"/>
      <c r="CT318" s="77"/>
      <c r="CU318" s="77"/>
      <c r="CV318" s="76"/>
      <c r="CW318" s="147"/>
      <c r="CX318" s="76"/>
      <c r="CY318" s="147"/>
      <c r="CZ318" s="76"/>
      <c r="DA318" s="147"/>
      <c r="DB318" s="76"/>
      <c r="DC318" s="147"/>
      <c r="DD318" s="76"/>
    </row>
    <row r="319" spans="2:108" x14ac:dyDescent="0.2"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S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  <c r="BY319" s="76"/>
      <c r="BZ319" s="76"/>
      <c r="CA319" s="76"/>
      <c r="CB319" s="76"/>
      <c r="CC319" s="76"/>
      <c r="CD319" s="76"/>
      <c r="CE319" s="76"/>
      <c r="CF319" s="76"/>
      <c r="CG319" s="76"/>
      <c r="CH319" s="76"/>
      <c r="CI319" s="76"/>
      <c r="CJ319" s="76"/>
      <c r="CK319" s="76"/>
      <c r="CL319" s="76"/>
      <c r="CM319" s="77"/>
      <c r="CN319" s="77"/>
      <c r="CO319" s="77"/>
      <c r="CP319" s="77"/>
      <c r="CQ319" s="77"/>
      <c r="CR319" s="77"/>
      <c r="CS319" s="77"/>
      <c r="CT319" s="77"/>
      <c r="CU319" s="77"/>
      <c r="CV319" s="76"/>
      <c r="CW319" s="147"/>
      <c r="CX319" s="76"/>
      <c r="CY319" s="147"/>
      <c r="CZ319" s="76"/>
      <c r="DA319" s="147"/>
      <c r="DB319" s="76"/>
      <c r="DC319" s="147"/>
      <c r="DD319" s="76"/>
    </row>
    <row r="320" spans="2:108" x14ac:dyDescent="0.2"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S320" s="76"/>
      <c r="AU320" s="76"/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  <c r="BN320" s="76"/>
      <c r="BO320" s="76"/>
      <c r="BP320" s="76"/>
      <c r="BQ320" s="76"/>
      <c r="BR320" s="76"/>
      <c r="BS320" s="76"/>
      <c r="BT320" s="76"/>
      <c r="BU320" s="76"/>
      <c r="BV320" s="76"/>
      <c r="BW320" s="76"/>
      <c r="BX320" s="76"/>
      <c r="BY320" s="76"/>
      <c r="BZ320" s="76"/>
      <c r="CA320" s="76"/>
      <c r="CB320" s="76"/>
      <c r="CC320" s="76"/>
      <c r="CD320" s="76"/>
      <c r="CE320" s="76"/>
      <c r="CF320" s="76"/>
      <c r="CG320" s="76"/>
      <c r="CH320" s="76"/>
      <c r="CI320" s="76"/>
      <c r="CJ320" s="76"/>
      <c r="CK320" s="76"/>
      <c r="CL320" s="76"/>
      <c r="CM320" s="77"/>
      <c r="CN320" s="77"/>
      <c r="CO320" s="77"/>
      <c r="CP320" s="77"/>
      <c r="CQ320" s="77"/>
      <c r="CR320" s="77"/>
      <c r="CS320" s="77"/>
      <c r="CT320" s="77"/>
      <c r="CU320" s="77"/>
      <c r="CV320" s="76"/>
      <c r="CW320" s="147"/>
      <c r="CX320" s="76"/>
      <c r="CY320" s="147"/>
      <c r="CZ320" s="76"/>
      <c r="DA320" s="147"/>
      <c r="DB320" s="76"/>
      <c r="DC320" s="147"/>
      <c r="DD320" s="76"/>
    </row>
    <row r="321" spans="2:108" x14ac:dyDescent="0.2"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S321" s="76"/>
      <c r="AU321" s="76"/>
      <c r="AV321" s="76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  <c r="BN321" s="76"/>
      <c r="BO321" s="76"/>
      <c r="BP321" s="76"/>
      <c r="BQ321" s="76"/>
      <c r="BR321" s="76"/>
      <c r="BS321" s="76"/>
      <c r="BT321" s="76"/>
      <c r="BU321" s="76"/>
      <c r="BV321" s="76"/>
      <c r="BW321" s="76"/>
      <c r="BX321" s="76"/>
      <c r="BY321" s="76"/>
      <c r="BZ321" s="76"/>
      <c r="CA321" s="76"/>
      <c r="CB321" s="76"/>
      <c r="CC321" s="76"/>
      <c r="CD321" s="76"/>
      <c r="CE321" s="76"/>
      <c r="CF321" s="76"/>
      <c r="CG321" s="76"/>
      <c r="CH321" s="76"/>
      <c r="CI321" s="76"/>
      <c r="CJ321" s="76"/>
      <c r="CK321" s="76"/>
      <c r="CL321" s="76"/>
      <c r="CM321" s="77"/>
      <c r="CN321" s="77"/>
      <c r="CO321" s="77"/>
      <c r="CP321" s="77"/>
      <c r="CQ321" s="77"/>
      <c r="CR321" s="77"/>
      <c r="CS321" s="77"/>
      <c r="CT321" s="77"/>
      <c r="CU321" s="77"/>
      <c r="CV321" s="76"/>
      <c r="CW321" s="147"/>
      <c r="CX321" s="76"/>
      <c r="CY321" s="147"/>
      <c r="CZ321" s="76"/>
      <c r="DA321" s="147"/>
      <c r="DB321" s="76"/>
      <c r="DC321" s="147"/>
      <c r="DD321" s="76"/>
    </row>
    <row r="322" spans="2:108" x14ac:dyDescent="0.2"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S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  <c r="BN322" s="76"/>
      <c r="BO322" s="76"/>
      <c r="BP322" s="76"/>
      <c r="BQ322" s="76"/>
      <c r="BR322" s="76"/>
      <c r="BS322" s="76"/>
      <c r="BT322" s="76"/>
      <c r="BU322" s="76"/>
      <c r="BV322" s="76"/>
      <c r="BW322" s="76"/>
      <c r="BX322" s="76"/>
      <c r="BY322" s="76"/>
      <c r="BZ322" s="76"/>
      <c r="CA322" s="76"/>
      <c r="CB322" s="76"/>
      <c r="CC322" s="76"/>
      <c r="CD322" s="76"/>
      <c r="CE322" s="76"/>
      <c r="CF322" s="76"/>
      <c r="CG322" s="76"/>
      <c r="CH322" s="76"/>
      <c r="CI322" s="76"/>
      <c r="CJ322" s="76"/>
      <c r="CK322" s="76"/>
      <c r="CL322" s="76"/>
      <c r="CM322" s="77"/>
      <c r="CN322" s="77"/>
      <c r="CO322" s="77"/>
      <c r="CP322" s="77"/>
      <c r="CQ322" s="77"/>
      <c r="CR322" s="77"/>
      <c r="CS322" s="77"/>
      <c r="CT322" s="77"/>
      <c r="CU322" s="77"/>
      <c r="CV322" s="76"/>
      <c r="CW322" s="147"/>
      <c r="CX322" s="76"/>
      <c r="CY322" s="147"/>
      <c r="CZ322" s="76"/>
      <c r="DA322" s="147"/>
      <c r="DB322" s="76"/>
      <c r="DC322" s="147"/>
      <c r="DD322" s="76"/>
    </row>
    <row r="323" spans="2:108" x14ac:dyDescent="0.2"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S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6"/>
      <c r="BV323" s="76"/>
      <c r="BW323" s="76"/>
      <c r="BX323" s="76"/>
      <c r="BY323" s="76"/>
      <c r="BZ323" s="76"/>
      <c r="CA323" s="76"/>
      <c r="CB323" s="76"/>
      <c r="CC323" s="76"/>
      <c r="CD323" s="76"/>
      <c r="CE323" s="76"/>
      <c r="CF323" s="76"/>
      <c r="CG323" s="76"/>
      <c r="CH323" s="76"/>
      <c r="CI323" s="76"/>
      <c r="CJ323" s="76"/>
      <c r="CK323" s="76"/>
      <c r="CL323" s="76"/>
      <c r="CM323" s="77"/>
      <c r="CN323" s="77"/>
      <c r="CO323" s="77"/>
      <c r="CP323" s="77"/>
      <c r="CQ323" s="77"/>
      <c r="CR323" s="77"/>
      <c r="CS323" s="77"/>
      <c r="CT323" s="77"/>
      <c r="CU323" s="77"/>
      <c r="CV323" s="76"/>
      <c r="CW323" s="147"/>
      <c r="CX323" s="76"/>
      <c r="CY323" s="147"/>
      <c r="CZ323" s="76"/>
      <c r="DA323" s="147"/>
      <c r="DB323" s="76"/>
      <c r="DC323" s="147"/>
      <c r="DD323" s="76"/>
    </row>
    <row r="324" spans="2:108" x14ac:dyDescent="0.2"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S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6"/>
      <c r="BV324" s="76"/>
      <c r="BW324" s="76"/>
      <c r="BX324" s="76"/>
      <c r="BY324" s="76"/>
      <c r="BZ324" s="76"/>
      <c r="CA324" s="76"/>
      <c r="CB324" s="76"/>
      <c r="CC324" s="76"/>
      <c r="CD324" s="76"/>
      <c r="CE324" s="76"/>
      <c r="CF324" s="76"/>
      <c r="CG324" s="76"/>
      <c r="CH324" s="76"/>
      <c r="CI324" s="76"/>
      <c r="CJ324" s="76"/>
      <c r="CK324" s="76"/>
      <c r="CL324" s="76"/>
      <c r="CM324" s="77"/>
      <c r="CN324" s="77"/>
      <c r="CO324" s="77"/>
      <c r="CP324" s="77"/>
      <c r="CQ324" s="77"/>
      <c r="CR324" s="77"/>
      <c r="CS324" s="77"/>
      <c r="CT324" s="77"/>
      <c r="CU324" s="77"/>
      <c r="CV324" s="76"/>
      <c r="CW324" s="147"/>
      <c r="CX324" s="76"/>
      <c r="CY324" s="147"/>
      <c r="CZ324" s="76"/>
      <c r="DA324" s="147"/>
      <c r="DB324" s="76"/>
      <c r="DC324" s="147"/>
      <c r="DD324" s="76"/>
    </row>
    <row r="325" spans="2:108" x14ac:dyDescent="0.2"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S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6"/>
      <c r="BV325" s="76"/>
      <c r="BW325" s="76"/>
      <c r="BX325" s="76"/>
      <c r="BY325" s="76"/>
      <c r="BZ325" s="76"/>
      <c r="CA325" s="76"/>
      <c r="CB325" s="76"/>
      <c r="CC325" s="76"/>
      <c r="CD325" s="76"/>
      <c r="CE325" s="76"/>
      <c r="CF325" s="76"/>
      <c r="CG325" s="76"/>
      <c r="CH325" s="76"/>
      <c r="CI325" s="76"/>
      <c r="CJ325" s="76"/>
      <c r="CK325" s="76"/>
      <c r="CL325" s="76"/>
      <c r="CM325" s="77"/>
      <c r="CN325" s="77"/>
      <c r="CO325" s="77"/>
      <c r="CP325" s="77"/>
      <c r="CQ325" s="77"/>
      <c r="CR325" s="77"/>
      <c r="CS325" s="77"/>
      <c r="CT325" s="77"/>
      <c r="CU325" s="77"/>
      <c r="CV325" s="76"/>
      <c r="CW325" s="147"/>
      <c r="CX325" s="76"/>
      <c r="CY325" s="147"/>
      <c r="CZ325" s="76"/>
      <c r="DA325" s="147"/>
      <c r="DB325" s="76"/>
      <c r="DC325" s="147"/>
      <c r="DD325" s="76"/>
    </row>
    <row r="326" spans="2:108" x14ac:dyDescent="0.2"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S326" s="76"/>
      <c r="AU326" s="76"/>
      <c r="AV326" s="76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  <c r="BL326" s="76"/>
      <c r="BM326" s="76"/>
      <c r="BN326" s="76"/>
      <c r="BO326" s="76"/>
      <c r="BP326" s="76"/>
      <c r="BQ326" s="76"/>
      <c r="BR326" s="76"/>
      <c r="BS326" s="76"/>
      <c r="BT326" s="76"/>
      <c r="BU326" s="76"/>
      <c r="BV326" s="76"/>
      <c r="BW326" s="76"/>
      <c r="BX326" s="76"/>
      <c r="BY326" s="76"/>
      <c r="BZ326" s="76"/>
      <c r="CA326" s="76"/>
      <c r="CB326" s="76"/>
      <c r="CC326" s="76"/>
      <c r="CD326" s="76"/>
      <c r="CE326" s="76"/>
      <c r="CF326" s="76"/>
      <c r="CG326" s="76"/>
      <c r="CH326" s="76"/>
      <c r="CI326" s="76"/>
      <c r="CJ326" s="76"/>
      <c r="CK326" s="76"/>
      <c r="CL326" s="76"/>
      <c r="CM326" s="77"/>
      <c r="CN326" s="77"/>
      <c r="CO326" s="77"/>
      <c r="CP326" s="77"/>
      <c r="CQ326" s="77"/>
      <c r="CR326" s="77"/>
      <c r="CS326" s="77"/>
      <c r="CT326" s="77"/>
      <c r="CU326" s="77"/>
      <c r="CV326" s="76"/>
      <c r="CW326" s="147"/>
      <c r="CX326" s="76"/>
      <c r="CY326" s="147"/>
      <c r="CZ326" s="76"/>
      <c r="DA326" s="147"/>
      <c r="DB326" s="76"/>
      <c r="DC326" s="147"/>
      <c r="DD326" s="76"/>
    </row>
    <row r="327" spans="2:108" x14ac:dyDescent="0.2"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S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6"/>
      <c r="BV327" s="76"/>
      <c r="BW327" s="76"/>
      <c r="BX327" s="76"/>
      <c r="BY327" s="76"/>
      <c r="BZ327" s="76"/>
      <c r="CA327" s="76"/>
      <c r="CB327" s="76"/>
      <c r="CC327" s="76"/>
      <c r="CD327" s="76"/>
      <c r="CE327" s="76"/>
      <c r="CF327" s="76"/>
      <c r="CG327" s="76"/>
      <c r="CH327" s="76"/>
      <c r="CI327" s="76"/>
      <c r="CJ327" s="76"/>
      <c r="CK327" s="76"/>
      <c r="CL327" s="76"/>
      <c r="CM327" s="77"/>
      <c r="CN327" s="77"/>
      <c r="CO327" s="77"/>
      <c r="CP327" s="77"/>
      <c r="CQ327" s="77"/>
      <c r="CR327" s="77"/>
      <c r="CS327" s="77"/>
      <c r="CT327" s="77"/>
      <c r="CU327" s="77"/>
      <c r="CV327" s="76"/>
      <c r="CW327" s="147"/>
      <c r="CX327" s="76"/>
      <c r="CY327" s="147"/>
      <c r="CZ327" s="76"/>
      <c r="DA327" s="147"/>
      <c r="DB327" s="76"/>
      <c r="DC327" s="147"/>
      <c r="DD327" s="76"/>
    </row>
    <row r="328" spans="2:108" x14ac:dyDescent="0.2"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S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  <c r="BN328" s="76"/>
      <c r="BO328" s="76"/>
      <c r="BP328" s="76"/>
      <c r="BQ328" s="76"/>
      <c r="BR328" s="76"/>
      <c r="BS328" s="76"/>
      <c r="BT328" s="76"/>
      <c r="BU328" s="76"/>
      <c r="BV328" s="76"/>
      <c r="BW328" s="76"/>
      <c r="BX328" s="76"/>
      <c r="BY328" s="76"/>
      <c r="BZ328" s="76"/>
      <c r="CA328" s="76"/>
      <c r="CB328" s="76"/>
      <c r="CC328" s="76"/>
      <c r="CD328" s="76"/>
      <c r="CE328" s="76"/>
      <c r="CF328" s="76"/>
      <c r="CG328" s="76"/>
      <c r="CH328" s="76"/>
      <c r="CI328" s="76"/>
      <c r="CJ328" s="76"/>
      <c r="CK328" s="76"/>
      <c r="CL328" s="76"/>
      <c r="CM328" s="77"/>
      <c r="CN328" s="77"/>
      <c r="CO328" s="77"/>
      <c r="CP328" s="77"/>
      <c r="CQ328" s="77"/>
      <c r="CR328" s="77"/>
      <c r="CS328" s="77"/>
      <c r="CT328" s="77"/>
      <c r="CU328" s="77"/>
      <c r="CV328" s="76"/>
      <c r="CW328" s="147"/>
      <c r="CX328" s="76"/>
      <c r="CY328" s="147"/>
      <c r="CZ328" s="76"/>
      <c r="DA328" s="147"/>
      <c r="DB328" s="76"/>
      <c r="DC328" s="147"/>
      <c r="DD328" s="76"/>
    </row>
    <row r="329" spans="2:108" x14ac:dyDescent="0.2"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S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  <c r="BN329" s="76"/>
      <c r="BO329" s="76"/>
      <c r="BP329" s="76"/>
      <c r="BQ329" s="76"/>
      <c r="BR329" s="76"/>
      <c r="BS329" s="76"/>
      <c r="BT329" s="76"/>
      <c r="BU329" s="76"/>
      <c r="BV329" s="76"/>
      <c r="BW329" s="76"/>
      <c r="BX329" s="76"/>
      <c r="BY329" s="76"/>
      <c r="BZ329" s="76"/>
      <c r="CA329" s="76"/>
      <c r="CB329" s="76"/>
      <c r="CC329" s="76"/>
      <c r="CD329" s="76"/>
      <c r="CE329" s="76"/>
      <c r="CF329" s="76"/>
      <c r="CG329" s="76"/>
      <c r="CH329" s="76"/>
      <c r="CI329" s="76"/>
      <c r="CJ329" s="76"/>
      <c r="CK329" s="76"/>
      <c r="CL329" s="76"/>
      <c r="CM329" s="77"/>
      <c r="CN329" s="77"/>
      <c r="CO329" s="77"/>
      <c r="CP329" s="77"/>
      <c r="CQ329" s="77"/>
      <c r="CR329" s="77"/>
      <c r="CS329" s="77"/>
      <c r="CT329" s="77"/>
      <c r="CU329" s="77"/>
      <c r="CV329" s="76"/>
      <c r="CW329" s="147"/>
      <c r="CX329" s="76"/>
      <c r="CY329" s="147"/>
      <c r="CZ329" s="76"/>
      <c r="DA329" s="147"/>
      <c r="DB329" s="76"/>
      <c r="DC329" s="147"/>
      <c r="DD329" s="76"/>
    </row>
    <row r="330" spans="2:108" x14ac:dyDescent="0.2"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S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T330" s="76"/>
      <c r="BU330" s="76"/>
      <c r="BV330" s="76"/>
      <c r="BW330" s="76"/>
      <c r="BX330" s="76"/>
      <c r="BY330" s="76"/>
      <c r="BZ330" s="76"/>
      <c r="CA330" s="76"/>
      <c r="CB330" s="76"/>
      <c r="CC330" s="76"/>
      <c r="CD330" s="76"/>
      <c r="CE330" s="76"/>
      <c r="CF330" s="76"/>
      <c r="CG330" s="76"/>
      <c r="CH330" s="76"/>
      <c r="CI330" s="76"/>
      <c r="CJ330" s="76"/>
      <c r="CK330" s="76"/>
      <c r="CL330" s="76"/>
      <c r="CM330" s="77"/>
      <c r="CN330" s="77"/>
      <c r="CO330" s="77"/>
      <c r="CP330" s="77"/>
      <c r="CQ330" s="77"/>
      <c r="CR330" s="77"/>
      <c r="CS330" s="77"/>
      <c r="CT330" s="77"/>
      <c r="CU330" s="77"/>
      <c r="CV330" s="76"/>
      <c r="CW330" s="147"/>
      <c r="CX330" s="76"/>
      <c r="CY330" s="147"/>
      <c r="CZ330" s="76"/>
      <c r="DA330" s="147"/>
      <c r="DB330" s="76"/>
      <c r="DC330" s="147"/>
      <c r="DD330" s="76"/>
    </row>
    <row r="331" spans="2:108" x14ac:dyDescent="0.2"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S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T331" s="76"/>
      <c r="BU331" s="76"/>
      <c r="BV331" s="76"/>
      <c r="BW331" s="76"/>
      <c r="BX331" s="76"/>
      <c r="BY331" s="76"/>
      <c r="BZ331" s="76"/>
      <c r="CA331" s="76"/>
      <c r="CB331" s="76"/>
      <c r="CC331" s="76"/>
      <c r="CD331" s="76"/>
      <c r="CE331" s="76"/>
      <c r="CF331" s="76"/>
      <c r="CG331" s="76"/>
      <c r="CH331" s="76"/>
      <c r="CI331" s="76"/>
      <c r="CJ331" s="76"/>
      <c r="CK331" s="76"/>
      <c r="CL331" s="76"/>
      <c r="CM331" s="77"/>
      <c r="CN331" s="77"/>
      <c r="CO331" s="77"/>
      <c r="CP331" s="77"/>
      <c r="CQ331" s="77"/>
      <c r="CR331" s="77"/>
      <c r="CS331" s="77"/>
      <c r="CT331" s="77"/>
      <c r="CU331" s="77"/>
      <c r="CV331" s="76"/>
      <c r="CW331" s="147"/>
      <c r="CX331" s="76"/>
      <c r="CY331" s="147"/>
      <c r="CZ331" s="76"/>
      <c r="DA331" s="147"/>
      <c r="DB331" s="76"/>
      <c r="DC331" s="147"/>
      <c r="DD331" s="76"/>
    </row>
    <row r="332" spans="2:108" x14ac:dyDescent="0.2"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S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  <c r="BR332" s="76"/>
      <c r="BS332" s="76"/>
      <c r="BT332" s="76"/>
      <c r="BU332" s="76"/>
      <c r="BV332" s="76"/>
      <c r="BW332" s="76"/>
      <c r="BX332" s="76"/>
      <c r="BY332" s="76"/>
      <c r="BZ332" s="76"/>
      <c r="CA332" s="76"/>
      <c r="CB332" s="76"/>
      <c r="CC332" s="76"/>
      <c r="CD332" s="76"/>
      <c r="CE332" s="76"/>
      <c r="CF332" s="76"/>
      <c r="CG332" s="76"/>
      <c r="CH332" s="76"/>
      <c r="CI332" s="76"/>
      <c r="CJ332" s="76"/>
      <c r="CK332" s="76"/>
      <c r="CL332" s="76"/>
      <c r="CM332" s="77"/>
      <c r="CN332" s="77"/>
      <c r="CO332" s="77"/>
      <c r="CP332" s="77"/>
      <c r="CQ332" s="77"/>
      <c r="CR332" s="77"/>
      <c r="CS332" s="77"/>
      <c r="CT332" s="77"/>
      <c r="CU332" s="77"/>
      <c r="CV332" s="76"/>
      <c r="CW332" s="147"/>
      <c r="CX332" s="76"/>
      <c r="CY332" s="147"/>
      <c r="CZ332" s="76"/>
      <c r="DA332" s="147"/>
      <c r="DB332" s="76"/>
      <c r="DC332" s="147"/>
      <c r="DD332" s="76"/>
    </row>
    <row r="333" spans="2:108" x14ac:dyDescent="0.2"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S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  <c r="BR333" s="76"/>
      <c r="BS333" s="76"/>
      <c r="BT333" s="76"/>
      <c r="BU333" s="76"/>
      <c r="BV333" s="76"/>
      <c r="BW333" s="76"/>
      <c r="BX333" s="76"/>
      <c r="BY333" s="76"/>
      <c r="BZ333" s="76"/>
      <c r="CA333" s="76"/>
      <c r="CB333" s="76"/>
      <c r="CC333" s="76"/>
      <c r="CD333" s="76"/>
      <c r="CE333" s="76"/>
      <c r="CF333" s="76"/>
      <c r="CG333" s="76"/>
      <c r="CH333" s="76"/>
      <c r="CI333" s="76"/>
      <c r="CJ333" s="76"/>
      <c r="CK333" s="76"/>
      <c r="CL333" s="76"/>
      <c r="CM333" s="77"/>
      <c r="CN333" s="77"/>
      <c r="CO333" s="77"/>
      <c r="CP333" s="77"/>
      <c r="CQ333" s="77"/>
      <c r="CR333" s="77"/>
      <c r="CS333" s="77"/>
      <c r="CT333" s="77"/>
      <c r="CU333" s="77"/>
      <c r="CV333" s="76"/>
      <c r="CW333" s="147"/>
      <c r="CX333" s="76"/>
      <c r="CY333" s="147"/>
      <c r="CZ333" s="76"/>
      <c r="DA333" s="147"/>
      <c r="DB333" s="76"/>
      <c r="DC333" s="147"/>
      <c r="DD333" s="76"/>
    </row>
    <row r="334" spans="2:108" x14ac:dyDescent="0.2"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S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  <c r="BN334" s="76"/>
      <c r="BO334" s="76"/>
      <c r="BP334" s="76"/>
      <c r="BQ334" s="76"/>
      <c r="BR334" s="76"/>
      <c r="BS334" s="76"/>
      <c r="BT334" s="76"/>
      <c r="BU334" s="76"/>
      <c r="BV334" s="76"/>
      <c r="BW334" s="76"/>
      <c r="BX334" s="76"/>
      <c r="BY334" s="76"/>
      <c r="BZ334" s="76"/>
      <c r="CA334" s="76"/>
      <c r="CB334" s="76"/>
      <c r="CC334" s="76"/>
      <c r="CD334" s="76"/>
      <c r="CE334" s="76"/>
      <c r="CF334" s="76"/>
      <c r="CG334" s="76"/>
      <c r="CH334" s="76"/>
      <c r="CI334" s="76"/>
      <c r="CJ334" s="76"/>
      <c r="CK334" s="76"/>
      <c r="CL334" s="76"/>
      <c r="CM334" s="77"/>
      <c r="CN334" s="77"/>
      <c r="CO334" s="77"/>
      <c r="CP334" s="77"/>
      <c r="CQ334" s="77"/>
      <c r="CR334" s="77"/>
      <c r="CS334" s="77"/>
      <c r="CT334" s="77"/>
      <c r="CU334" s="77"/>
      <c r="CV334" s="76"/>
      <c r="CW334" s="147"/>
      <c r="CX334" s="76"/>
      <c r="CY334" s="147"/>
      <c r="CZ334" s="76"/>
      <c r="DA334" s="147"/>
      <c r="DB334" s="76"/>
      <c r="DC334" s="147"/>
      <c r="DD334" s="76"/>
    </row>
    <row r="335" spans="2:108" x14ac:dyDescent="0.2"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S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6"/>
      <c r="BV335" s="76"/>
      <c r="BW335" s="76"/>
      <c r="BX335" s="76"/>
      <c r="BY335" s="76"/>
      <c r="BZ335" s="76"/>
      <c r="CA335" s="76"/>
      <c r="CB335" s="76"/>
      <c r="CC335" s="76"/>
      <c r="CD335" s="76"/>
      <c r="CE335" s="76"/>
      <c r="CF335" s="76"/>
      <c r="CG335" s="76"/>
      <c r="CH335" s="76"/>
      <c r="CI335" s="76"/>
      <c r="CJ335" s="76"/>
      <c r="CK335" s="76"/>
      <c r="CL335" s="76"/>
      <c r="CM335" s="77"/>
      <c r="CN335" s="77"/>
      <c r="CO335" s="77"/>
      <c r="CP335" s="77"/>
      <c r="CQ335" s="77"/>
      <c r="CR335" s="77"/>
      <c r="CS335" s="77"/>
      <c r="CT335" s="77"/>
      <c r="CU335" s="77"/>
      <c r="CV335" s="76"/>
      <c r="CW335" s="147"/>
      <c r="CX335" s="76"/>
      <c r="CY335" s="147"/>
      <c r="CZ335" s="76"/>
      <c r="DA335" s="147"/>
      <c r="DB335" s="76"/>
      <c r="DC335" s="147"/>
      <c r="DD335" s="76"/>
    </row>
    <row r="336" spans="2:108" x14ac:dyDescent="0.2"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S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  <c r="BN336" s="76"/>
      <c r="BO336" s="76"/>
      <c r="BP336" s="76"/>
      <c r="BQ336" s="76"/>
      <c r="BR336" s="76"/>
      <c r="BS336" s="76"/>
      <c r="BT336" s="76"/>
      <c r="BU336" s="76"/>
      <c r="BV336" s="76"/>
      <c r="BW336" s="76"/>
      <c r="BX336" s="76"/>
      <c r="BY336" s="76"/>
      <c r="BZ336" s="76"/>
      <c r="CA336" s="76"/>
      <c r="CB336" s="76"/>
      <c r="CC336" s="76"/>
      <c r="CD336" s="76"/>
      <c r="CE336" s="76"/>
      <c r="CF336" s="76"/>
      <c r="CG336" s="76"/>
      <c r="CH336" s="76"/>
      <c r="CI336" s="76"/>
      <c r="CJ336" s="76"/>
      <c r="CK336" s="76"/>
      <c r="CL336" s="76"/>
      <c r="CM336" s="77"/>
      <c r="CN336" s="77"/>
      <c r="CO336" s="77"/>
      <c r="CP336" s="77"/>
      <c r="CQ336" s="77"/>
      <c r="CR336" s="77"/>
      <c r="CS336" s="77"/>
      <c r="CT336" s="77"/>
      <c r="CU336" s="77"/>
      <c r="CV336" s="76"/>
      <c r="CW336" s="147"/>
      <c r="CX336" s="76"/>
      <c r="CY336" s="147"/>
      <c r="CZ336" s="76"/>
      <c r="DA336" s="147"/>
      <c r="DB336" s="76"/>
      <c r="DC336" s="147"/>
      <c r="DD336" s="76"/>
    </row>
    <row r="337" spans="2:108" x14ac:dyDescent="0.2"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S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  <c r="BN337" s="76"/>
      <c r="BO337" s="76"/>
      <c r="BP337" s="76"/>
      <c r="BQ337" s="76"/>
      <c r="BR337" s="76"/>
      <c r="BS337" s="76"/>
      <c r="BT337" s="76"/>
      <c r="BU337" s="76"/>
      <c r="BV337" s="76"/>
      <c r="BW337" s="76"/>
      <c r="BX337" s="76"/>
      <c r="BY337" s="76"/>
      <c r="BZ337" s="76"/>
      <c r="CA337" s="76"/>
      <c r="CB337" s="76"/>
      <c r="CC337" s="76"/>
      <c r="CD337" s="76"/>
      <c r="CE337" s="76"/>
      <c r="CF337" s="76"/>
      <c r="CG337" s="76"/>
      <c r="CH337" s="76"/>
      <c r="CI337" s="76"/>
      <c r="CJ337" s="76"/>
      <c r="CK337" s="76"/>
      <c r="CL337" s="76"/>
      <c r="CM337" s="77"/>
      <c r="CN337" s="77"/>
      <c r="CO337" s="77"/>
      <c r="CP337" s="77"/>
      <c r="CQ337" s="77"/>
      <c r="CR337" s="77"/>
      <c r="CS337" s="77"/>
      <c r="CT337" s="77"/>
      <c r="CU337" s="77"/>
      <c r="CV337" s="76"/>
      <c r="CW337" s="147"/>
      <c r="CX337" s="76"/>
      <c r="CY337" s="147"/>
      <c r="CZ337" s="76"/>
      <c r="DA337" s="147"/>
      <c r="DB337" s="76"/>
      <c r="DC337" s="147"/>
      <c r="DD337" s="76"/>
    </row>
    <row r="338" spans="2:108" x14ac:dyDescent="0.2"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S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  <c r="BL338" s="76"/>
      <c r="BM338" s="76"/>
      <c r="BN338" s="76"/>
      <c r="BO338" s="76"/>
      <c r="BP338" s="76"/>
      <c r="BQ338" s="76"/>
      <c r="BR338" s="76"/>
      <c r="BS338" s="76"/>
      <c r="BT338" s="76"/>
      <c r="BU338" s="76"/>
      <c r="BV338" s="76"/>
      <c r="BW338" s="76"/>
      <c r="BX338" s="76"/>
      <c r="BY338" s="76"/>
      <c r="BZ338" s="76"/>
      <c r="CA338" s="76"/>
      <c r="CB338" s="76"/>
      <c r="CC338" s="76"/>
      <c r="CD338" s="76"/>
      <c r="CE338" s="76"/>
      <c r="CF338" s="76"/>
      <c r="CG338" s="76"/>
      <c r="CH338" s="76"/>
      <c r="CI338" s="76"/>
      <c r="CJ338" s="76"/>
      <c r="CK338" s="76"/>
      <c r="CL338" s="76"/>
      <c r="CM338" s="77"/>
      <c r="CN338" s="77"/>
      <c r="CO338" s="77"/>
      <c r="CP338" s="77"/>
      <c r="CQ338" s="77"/>
      <c r="CR338" s="77"/>
      <c r="CS338" s="77"/>
      <c r="CT338" s="77"/>
      <c r="CU338" s="77"/>
      <c r="CV338" s="76"/>
      <c r="CW338" s="147"/>
      <c r="CX338" s="76"/>
      <c r="CY338" s="147"/>
      <c r="CZ338" s="76"/>
      <c r="DA338" s="147"/>
      <c r="DB338" s="76"/>
      <c r="DC338" s="147"/>
      <c r="DD338" s="76"/>
    </row>
    <row r="339" spans="2:108" x14ac:dyDescent="0.2"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S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6"/>
      <c r="BV339" s="76"/>
      <c r="BW339" s="76"/>
      <c r="BX339" s="76"/>
      <c r="BY339" s="76"/>
      <c r="BZ339" s="76"/>
      <c r="CA339" s="76"/>
      <c r="CB339" s="76"/>
      <c r="CC339" s="76"/>
      <c r="CD339" s="76"/>
      <c r="CE339" s="76"/>
      <c r="CF339" s="76"/>
      <c r="CG339" s="76"/>
      <c r="CH339" s="76"/>
      <c r="CI339" s="76"/>
      <c r="CJ339" s="76"/>
      <c r="CK339" s="76"/>
      <c r="CL339" s="76"/>
      <c r="CM339" s="77"/>
      <c r="CN339" s="77"/>
      <c r="CO339" s="77"/>
      <c r="CP339" s="77"/>
      <c r="CQ339" s="77"/>
      <c r="CR339" s="77"/>
      <c r="CS339" s="77"/>
      <c r="CT339" s="77"/>
      <c r="CU339" s="77"/>
      <c r="CV339" s="76"/>
      <c r="CW339" s="147"/>
      <c r="CX339" s="76"/>
      <c r="CY339" s="147"/>
      <c r="CZ339" s="76"/>
      <c r="DA339" s="147"/>
      <c r="DB339" s="76"/>
      <c r="DC339" s="147"/>
      <c r="DD339" s="76"/>
    </row>
    <row r="340" spans="2:108" x14ac:dyDescent="0.2"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S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T340" s="76"/>
      <c r="BU340" s="76"/>
      <c r="BV340" s="76"/>
      <c r="BW340" s="76"/>
      <c r="BX340" s="76"/>
      <c r="BY340" s="76"/>
      <c r="BZ340" s="76"/>
      <c r="CA340" s="76"/>
      <c r="CB340" s="76"/>
      <c r="CC340" s="76"/>
      <c r="CD340" s="76"/>
      <c r="CE340" s="76"/>
      <c r="CF340" s="76"/>
      <c r="CG340" s="76"/>
      <c r="CH340" s="76"/>
      <c r="CI340" s="76"/>
      <c r="CJ340" s="76"/>
      <c r="CK340" s="76"/>
      <c r="CL340" s="76"/>
      <c r="CM340" s="77"/>
      <c r="CN340" s="77"/>
      <c r="CO340" s="77"/>
      <c r="CP340" s="77"/>
      <c r="CQ340" s="77"/>
      <c r="CR340" s="77"/>
      <c r="CS340" s="77"/>
      <c r="CT340" s="77"/>
      <c r="CU340" s="77"/>
      <c r="CV340" s="76"/>
      <c r="CW340" s="147"/>
      <c r="CX340" s="76"/>
      <c r="CY340" s="147"/>
      <c r="CZ340" s="76"/>
      <c r="DA340" s="147"/>
      <c r="DB340" s="76"/>
      <c r="DC340" s="147"/>
      <c r="DD340" s="76"/>
    </row>
    <row r="341" spans="2:108" x14ac:dyDescent="0.2"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S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  <c r="BN341" s="76"/>
      <c r="BO341" s="76"/>
      <c r="BP341" s="76"/>
      <c r="BQ341" s="76"/>
      <c r="BR341" s="76"/>
      <c r="BS341" s="76"/>
      <c r="BT341" s="76"/>
      <c r="BU341" s="76"/>
      <c r="BV341" s="76"/>
      <c r="BW341" s="76"/>
      <c r="BX341" s="76"/>
      <c r="BY341" s="76"/>
      <c r="BZ341" s="76"/>
      <c r="CA341" s="76"/>
      <c r="CB341" s="76"/>
      <c r="CC341" s="76"/>
      <c r="CD341" s="76"/>
      <c r="CE341" s="76"/>
      <c r="CF341" s="76"/>
      <c r="CG341" s="76"/>
      <c r="CH341" s="76"/>
      <c r="CI341" s="76"/>
      <c r="CJ341" s="76"/>
      <c r="CK341" s="76"/>
      <c r="CL341" s="76"/>
      <c r="CM341" s="77"/>
      <c r="CN341" s="77"/>
      <c r="CO341" s="77"/>
      <c r="CP341" s="77"/>
      <c r="CQ341" s="77"/>
      <c r="CR341" s="77"/>
      <c r="CS341" s="77"/>
      <c r="CT341" s="77"/>
      <c r="CU341" s="77"/>
      <c r="CV341" s="76"/>
      <c r="CW341" s="147"/>
      <c r="CX341" s="76"/>
      <c r="CY341" s="147"/>
      <c r="CZ341" s="76"/>
      <c r="DA341" s="147"/>
      <c r="DB341" s="76"/>
      <c r="DC341" s="147"/>
      <c r="DD341" s="76"/>
    </row>
    <row r="342" spans="2:108" x14ac:dyDescent="0.2"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S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  <c r="BN342" s="76"/>
      <c r="BO342" s="76"/>
      <c r="BP342" s="76"/>
      <c r="BQ342" s="76"/>
      <c r="BR342" s="76"/>
      <c r="BS342" s="76"/>
      <c r="BT342" s="76"/>
      <c r="BU342" s="76"/>
      <c r="BV342" s="76"/>
      <c r="BW342" s="76"/>
      <c r="BX342" s="76"/>
      <c r="BY342" s="76"/>
      <c r="BZ342" s="76"/>
      <c r="CA342" s="76"/>
      <c r="CB342" s="76"/>
      <c r="CC342" s="76"/>
      <c r="CD342" s="76"/>
      <c r="CE342" s="76"/>
      <c r="CF342" s="76"/>
      <c r="CG342" s="76"/>
      <c r="CH342" s="76"/>
      <c r="CI342" s="76"/>
      <c r="CJ342" s="76"/>
      <c r="CK342" s="76"/>
      <c r="CL342" s="76"/>
      <c r="CM342" s="77"/>
      <c r="CN342" s="77"/>
      <c r="CO342" s="77"/>
      <c r="CP342" s="77"/>
      <c r="CQ342" s="77"/>
      <c r="CR342" s="77"/>
      <c r="CS342" s="77"/>
      <c r="CT342" s="77"/>
      <c r="CU342" s="77"/>
      <c r="CV342" s="76"/>
      <c r="CW342" s="147"/>
      <c r="CX342" s="76"/>
      <c r="CY342" s="147"/>
      <c r="CZ342" s="76"/>
      <c r="DA342" s="147"/>
      <c r="DB342" s="76"/>
      <c r="DC342" s="147"/>
      <c r="DD342" s="76"/>
    </row>
    <row r="343" spans="2:108" x14ac:dyDescent="0.2"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S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  <c r="BN343" s="76"/>
      <c r="BO343" s="76"/>
      <c r="BP343" s="76"/>
      <c r="BQ343" s="76"/>
      <c r="BR343" s="76"/>
      <c r="BS343" s="76"/>
      <c r="BT343" s="76"/>
      <c r="BU343" s="76"/>
      <c r="BV343" s="76"/>
      <c r="BW343" s="76"/>
      <c r="BX343" s="76"/>
      <c r="BY343" s="76"/>
      <c r="BZ343" s="76"/>
      <c r="CA343" s="76"/>
      <c r="CB343" s="76"/>
      <c r="CC343" s="76"/>
      <c r="CD343" s="76"/>
      <c r="CE343" s="76"/>
      <c r="CF343" s="76"/>
      <c r="CG343" s="76"/>
      <c r="CH343" s="76"/>
      <c r="CI343" s="76"/>
      <c r="CJ343" s="76"/>
      <c r="CK343" s="76"/>
      <c r="CL343" s="76"/>
      <c r="CM343" s="77"/>
      <c r="CN343" s="77"/>
      <c r="CO343" s="77"/>
      <c r="CP343" s="77"/>
      <c r="CQ343" s="77"/>
      <c r="CR343" s="77"/>
      <c r="CS343" s="77"/>
      <c r="CT343" s="77"/>
      <c r="CU343" s="77"/>
      <c r="CV343" s="76"/>
      <c r="CW343" s="147"/>
      <c r="CX343" s="76"/>
      <c r="CY343" s="147"/>
      <c r="CZ343" s="76"/>
      <c r="DA343" s="147"/>
      <c r="DB343" s="76"/>
      <c r="DC343" s="147"/>
      <c r="DD343" s="76"/>
    </row>
    <row r="344" spans="2:108" x14ac:dyDescent="0.2"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S344" s="76"/>
      <c r="AU344" s="76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  <c r="BN344" s="76"/>
      <c r="BO344" s="76"/>
      <c r="BP344" s="76"/>
      <c r="BQ344" s="76"/>
      <c r="BR344" s="76"/>
      <c r="BS344" s="76"/>
      <c r="BT344" s="76"/>
      <c r="BU344" s="76"/>
      <c r="BV344" s="76"/>
      <c r="BW344" s="76"/>
      <c r="BX344" s="76"/>
      <c r="BY344" s="76"/>
      <c r="BZ344" s="76"/>
      <c r="CA344" s="76"/>
      <c r="CB344" s="76"/>
      <c r="CC344" s="76"/>
      <c r="CD344" s="76"/>
      <c r="CE344" s="76"/>
      <c r="CF344" s="76"/>
      <c r="CG344" s="76"/>
      <c r="CH344" s="76"/>
      <c r="CI344" s="76"/>
      <c r="CJ344" s="76"/>
      <c r="CK344" s="76"/>
      <c r="CL344" s="76"/>
      <c r="CM344" s="77"/>
      <c r="CN344" s="77"/>
      <c r="CO344" s="77"/>
      <c r="CP344" s="77"/>
      <c r="CQ344" s="77"/>
      <c r="CR344" s="77"/>
      <c r="CS344" s="77"/>
      <c r="CT344" s="77"/>
      <c r="CU344" s="77"/>
      <c r="CV344" s="76"/>
      <c r="CW344" s="147"/>
      <c r="CX344" s="76"/>
      <c r="CY344" s="147"/>
      <c r="CZ344" s="76"/>
      <c r="DA344" s="147"/>
      <c r="DB344" s="76"/>
      <c r="DC344" s="147"/>
      <c r="DD344" s="76"/>
    </row>
    <row r="345" spans="2:108" x14ac:dyDescent="0.2"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S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T345" s="76"/>
      <c r="BU345" s="76"/>
      <c r="BV345" s="76"/>
      <c r="BW345" s="76"/>
      <c r="BX345" s="76"/>
      <c r="BY345" s="76"/>
      <c r="BZ345" s="76"/>
      <c r="CA345" s="76"/>
      <c r="CB345" s="76"/>
      <c r="CC345" s="76"/>
      <c r="CD345" s="76"/>
      <c r="CE345" s="76"/>
      <c r="CF345" s="76"/>
      <c r="CG345" s="76"/>
      <c r="CH345" s="76"/>
      <c r="CI345" s="76"/>
      <c r="CJ345" s="76"/>
      <c r="CK345" s="76"/>
      <c r="CL345" s="76"/>
      <c r="CM345" s="77"/>
      <c r="CN345" s="77"/>
      <c r="CO345" s="77"/>
      <c r="CP345" s="77"/>
      <c r="CQ345" s="77"/>
      <c r="CR345" s="77"/>
      <c r="CS345" s="77"/>
      <c r="CT345" s="77"/>
      <c r="CU345" s="77"/>
      <c r="CV345" s="76"/>
      <c r="CW345" s="147"/>
      <c r="CX345" s="76"/>
      <c r="CY345" s="147"/>
      <c r="CZ345" s="76"/>
      <c r="DA345" s="147"/>
      <c r="DB345" s="76"/>
      <c r="DC345" s="147"/>
      <c r="DD345" s="76"/>
    </row>
    <row r="346" spans="2:108" x14ac:dyDescent="0.2"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S346" s="76"/>
      <c r="AU346" s="76"/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  <c r="BL346" s="76"/>
      <c r="BM346" s="76"/>
      <c r="BN346" s="76"/>
      <c r="BO346" s="76"/>
      <c r="BP346" s="76"/>
      <c r="BQ346" s="76"/>
      <c r="BR346" s="76"/>
      <c r="BS346" s="76"/>
      <c r="BT346" s="76"/>
      <c r="BU346" s="76"/>
      <c r="BV346" s="76"/>
      <c r="BW346" s="76"/>
      <c r="BX346" s="76"/>
      <c r="BY346" s="76"/>
      <c r="BZ346" s="76"/>
      <c r="CA346" s="76"/>
      <c r="CB346" s="76"/>
      <c r="CC346" s="76"/>
      <c r="CD346" s="76"/>
      <c r="CE346" s="76"/>
      <c r="CF346" s="76"/>
      <c r="CG346" s="76"/>
      <c r="CH346" s="76"/>
      <c r="CI346" s="76"/>
      <c r="CJ346" s="76"/>
      <c r="CK346" s="76"/>
      <c r="CL346" s="76"/>
      <c r="CM346" s="77"/>
      <c r="CN346" s="77"/>
      <c r="CO346" s="77"/>
      <c r="CP346" s="77"/>
      <c r="CQ346" s="77"/>
      <c r="CR346" s="77"/>
      <c r="CS346" s="77"/>
      <c r="CT346" s="77"/>
      <c r="CU346" s="77"/>
      <c r="CV346" s="76"/>
      <c r="CW346" s="147"/>
      <c r="CX346" s="76"/>
      <c r="CY346" s="147"/>
      <c r="CZ346" s="76"/>
      <c r="DA346" s="147"/>
      <c r="DB346" s="76"/>
      <c r="DC346" s="147"/>
      <c r="DD346" s="76"/>
    </row>
    <row r="347" spans="2:108" x14ac:dyDescent="0.2"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S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  <c r="BN347" s="76"/>
      <c r="BO347" s="76"/>
      <c r="BP347" s="76"/>
      <c r="BQ347" s="76"/>
      <c r="BR347" s="76"/>
      <c r="BS347" s="76"/>
      <c r="BT347" s="76"/>
      <c r="BU347" s="76"/>
      <c r="BV347" s="76"/>
      <c r="BW347" s="76"/>
      <c r="BX347" s="76"/>
      <c r="BY347" s="76"/>
      <c r="BZ347" s="76"/>
      <c r="CA347" s="76"/>
      <c r="CB347" s="76"/>
      <c r="CC347" s="76"/>
      <c r="CD347" s="76"/>
      <c r="CE347" s="76"/>
      <c r="CF347" s="76"/>
      <c r="CG347" s="76"/>
      <c r="CH347" s="76"/>
      <c r="CI347" s="76"/>
      <c r="CJ347" s="76"/>
      <c r="CK347" s="76"/>
      <c r="CL347" s="76"/>
      <c r="CM347" s="77"/>
      <c r="CN347" s="77"/>
      <c r="CO347" s="77"/>
      <c r="CP347" s="77"/>
      <c r="CQ347" s="77"/>
      <c r="CR347" s="77"/>
      <c r="CS347" s="77"/>
      <c r="CT347" s="77"/>
      <c r="CU347" s="77"/>
      <c r="CV347" s="76"/>
      <c r="CW347" s="147"/>
      <c r="CX347" s="76"/>
      <c r="CY347" s="147"/>
      <c r="CZ347" s="76"/>
      <c r="DA347" s="147"/>
      <c r="DB347" s="76"/>
      <c r="DC347" s="147"/>
      <c r="DD347" s="76"/>
    </row>
    <row r="348" spans="2:108" x14ac:dyDescent="0.2"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S348" s="76"/>
      <c r="AU348" s="76"/>
      <c r="AV348" s="76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  <c r="BL348" s="76"/>
      <c r="BM348" s="76"/>
      <c r="BN348" s="76"/>
      <c r="BO348" s="76"/>
      <c r="BP348" s="76"/>
      <c r="BQ348" s="76"/>
      <c r="BR348" s="76"/>
      <c r="BS348" s="76"/>
      <c r="BT348" s="76"/>
      <c r="BU348" s="76"/>
      <c r="BV348" s="76"/>
      <c r="BW348" s="76"/>
      <c r="BX348" s="76"/>
      <c r="BY348" s="76"/>
      <c r="BZ348" s="76"/>
      <c r="CA348" s="76"/>
      <c r="CB348" s="76"/>
      <c r="CC348" s="76"/>
      <c r="CD348" s="76"/>
      <c r="CE348" s="76"/>
      <c r="CF348" s="76"/>
      <c r="CG348" s="76"/>
      <c r="CH348" s="76"/>
      <c r="CI348" s="76"/>
      <c r="CJ348" s="76"/>
      <c r="CK348" s="76"/>
      <c r="CL348" s="76"/>
      <c r="CM348" s="77"/>
      <c r="CN348" s="77"/>
      <c r="CO348" s="77"/>
      <c r="CP348" s="77"/>
      <c r="CQ348" s="77"/>
      <c r="CR348" s="77"/>
      <c r="CS348" s="77"/>
      <c r="CT348" s="77"/>
      <c r="CU348" s="77"/>
      <c r="CV348" s="76"/>
      <c r="CW348" s="147"/>
      <c r="CX348" s="76"/>
      <c r="CY348" s="147"/>
      <c r="CZ348" s="76"/>
      <c r="DA348" s="147"/>
      <c r="DB348" s="76"/>
      <c r="DC348" s="147"/>
      <c r="DD348" s="76"/>
    </row>
    <row r="349" spans="2:108" x14ac:dyDescent="0.2"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S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  <c r="BN349" s="76"/>
      <c r="BO349" s="76"/>
      <c r="BP349" s="76"/>
      <c r="BQ349" s="76"/>
      <c r="BR349" s="76"/>
      <c r="BS349" s="76"/>
      <c r="BT349" s="76"/>
      <c r="BU349" s="76"/>
      <c r="BV349" s="76"/>
      <c r="BW349" s="76"/>
      <c r="BX349" s="76"/>
      <c r="BY349" s="76"/>
      <c r="BZ349" s="76"/>
      <c r="CA349" s="76"/>
      <c r="CB349" s="76"/>
      <c r="CC349" s="76"/>
      <c r="CD349" s="76"/>
      <c r="CE349" s="76"/>
      <c r="CF349" s="76"/>
      <c r="CG349" s="76"/>
      <c r="CH349" s="76"/>
      <c r="CI349" s="76"/>
      <c r="CJ349" s="76"/>
      <c r="CK349" s="76"/>
      <c r="CL349" s="76"/>
      <c r="CM349" s="77"/>
      <c r="CN349" s="77"/>
      <c r="CO349" s="77"/>
      <c r="CP349" s="77"/>
      <c r="CQ349" s="77"/>
      <c r="CR349" s="77"/>
      <c r="CS349" s="77"/>
      <c r="CT349" s="77"/>
      <c r="CU349" s="77"/>
      <c r="CV349" s="76"/>
      <c r="CW349" s="147"/>
      <c r="CX349" s="76"/>
      <c r="CY349" s="147"/>
      <c r="CZ349" s="76"/>
      <c r="DA349" s="147"/>
      <c r="DB349" s="76"/>
      <c r="DC349" s="147"/>
      <c r="DD349" s="76"/>
    </row>
    <row r="350" spans="2:108" x14ac:dyDescent="0.2"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S350" s="76"/>
      <c r="AU350" s="76"/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  <c r="BL350" s="76"/>
      <c r="BM350" s="76"/>
      <c r="BN350" s="76"/>
      <c r="BO350" s="76"/>
      <c r="BP350" s="76"/>
      <c r="BQ350" s="76"/>
      <c r="BR350" s="76"/>
      <c r="BS350" s="76"/>
      <c r="BT350" s="76"/>
      <c r="BU350" s="76"/>
      <c r="BV350" s="76"/>
      <c r="BW350" s="76"/>
      <c r="BX350" s="76"/>
      <c r="BY350" s="76"/>
      <c r="BZ350" s="76"/>
      <c r="CA350" s="76"/>
      <c r="CB350" s="76"/>
      <c r="CC350" s="76"/>
      <c r="CD350" s="76"/>
      <c r="CE350" s="76"/>
      <c r="CF350" s="76"/>
      <c r="CG350" s="76"/>
      <c r="CH350" s="76"/>
      <c r="CI350" s="76"/>
      <c r="CJ350" s="76"/>
      <c r="CK350" s="76"/>
      <c r="CL350" s="76"/>
      <c r="CM350" s="77"/>
      <c r="CN350" s="77"/>
      <c r="CO350" s="77"/>
      <c r="CP350" s="77"/>
      <c r="CQ350" s="77"/>
      <c r="CR350" s="77"/>
      <c r="CS350" s="77"/>
      <c r="CT350" s="77"/>
      <c r="CU350" s="77"/>
      <c r="CV350" s="76"/>
      <c r="CW350" s="147"/>
      <c r="CX350" s="76"/>
      <c r="CY350" s="147"/>
      <c r="CZ350" s="76"/>
      <c r="DA350" s="147"/>
      <c r="DB350" s="76"/>
      <c r="DC350" s="147"/>
      <c r="DD350" s="76"/>
    </row>
    <row r="351" spans="2:108" x14ac:dyDescent="0.2"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S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  <c r="BN351" s="76"/>
      <c r="BO351" s="76"/>
      <c r="BP351" s="76"/>
      <c r="BQ351" s="76"/>
      <c r="BR351" s="76"/>
      <c r="BS351" s="76"/>
      <c r="BT351" s="76"/>
      <c r="BU351" s="76"/>
      <c r="BV351" s="76"/>
      <c r="BW351" s="76"/>
      <c r="BX351" s="76"/>
      <c r="BY351" s="76"/>
      <c r="BZ351" s="76"/>
      <c r="CA351" s="76"/>
      <c r="CB351" s="76"/>
      <c r="CC351" s="76"/>
      <c r="CD351" s="76"/>
      <c r="CE351" s="76"/>
      <c r="CF351" s="76"/>
      <c r="CG351" s="76"/>
      <c r="CH351" s="76"/>
      <c r="CI351" s="76"/>
      <c r="CJ351" s="76"/>
      <c r="CK351" s="76"/>
      <c r="CL351" s="76"/>
      <c r="CM351" s="77"/>
      <c r="CN351" s="77"/>
      <c r="CO351" s="77"/>
      <c r="CP351" s="77"/>
      <c r="CQ351" s="77"/>
      <c r="CR351" s="77"/>
      <c r="CS351" s="77"/>
      <c r="CT351" s="77"/>
      <c r="CU351" s="77"/>
      <c r="CV351" s="76"/>
      <c r="CW351" s="147"/>
      <c r="CX351" s="76"/>
      <c r="CY351" s="147"/>
      <c r="CZ351" s="76"/>
      <c r="DA351" s="147"/>
      <c r="DB351" s="76"/>
      <c r="DC351" s="147"/>
      <c r="DD351" s="76"/>
    </row>
    <row r="352" spans="2:108" x14ac:dyDescent="0.2"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S352" s="76"/>
      <c r="AU352" s="76"/>
      <c r="AV352" s="76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  <c r="BN352" s="76"/>
      <c r="BO352" s="76"/>
      <c r="BP352" s="76"/>
      <c r="BQ352" s="76"/>
      <c r="BR352" s="76"/>
      <c r="BS352" s="76"/>
      <c r="BT352" s="76"/>
      <c r="BU352" s="76"/>
      <c r="BV352" s="76"/>
      <c r="BW352" s="76"/>
      <c r="BX352" s="76"/>
      <c r="BY352" s="76"/>
      <c r="BZ352" s="76"/>
      <c r="CA352" s="76"/>
      <c r="CB352" s="76"/>
      <c r="CC352" s="76"/>
      <c r="CD352" s="76"/>
      <c r="CE352" s="76"/>
      <c r="CF352" s="76"/>
      <c r="CG352" s="76"/>
      <c r="CH352" s="76"/>
      <c r="CI352" s="76"/>
      <c r="CJ352" s="76"/>
      <c r="CK352" s="76"/>
      <c r="CL352" s="76"/>
      <c r="CM352" s="77"/>
      <c r="CN352" s="77"/>
      <c r="CO352" s="77"/>
      <c r="CP352" s="77"/>
      <c r="CQ352" s="77"/>
      <c r="CR352" s="77"/>
      <c r="CS352" s="77"/>
      <c r="CT352" s="77"/>
      <c r="CU352" s="77"/>
      <c r="CV352" s="76"/>
      <c r="CW352" s="147"/>
      <c r="CX352" s="76"/>
      <c r="CY352" s="147"/>
      <c r="CZ352" s="76"/>
      <c r="DA352" s="147"/>
      <c r="DB352" s="76"/>
      <c r="DC352" s="147"/>
      <c r="DD352" s="76"/>
    </row>
    <row r="353" spans="2:108" x14ac:dyDescent="0.2"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S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  <c r="BU353" s="76"/>
      <c r="BV353" s="76"/>
      <c r="BW353" s="76"/>
      <c r="BX353" s="76"/>
      <c r="BY353" s="76"/>
      <c r="BZ353" s="76"/>
      <c r="CA353" s="76"/>
      <c r="CB353" s="76"/>
      <c r="CC353" s="76"/>
      <c r="CD353" s="76"/>
      <c r="CE353" s="76"/>
      <c r="CF353" s="76"/>
      <c r="CG353" s="76"/>
      <c r="CH353" s="76"/>
      <c r="CI353" s="76"/>
      <c r="CJ353" s="76"/>
      <c r="CK353" s="76"/>
      <c r="CL353" s="76"/>
      <c r="CM353" s="77"/>
      <c r="CN353" s="77"/>
      <c r="CO353" s="77"/>
      <c r="CP353" s="77"/>
      <c r="CQ353" s="77"/>
      <c r="CR353" s="77"/>
      <c r="CS353" s="77"/>
      <c r="CT353" s="77"/>
      <c r="CU353" s="77"/>
      <c r="CV353" s="76"/>
      <c r="CW353" s="147"/>
      <c r="CX353" s="76"/>
      <c r="CY353" s="147"/>
      <c r="CZ353" s="76"/>
      <c r="DA353" s="147"/>
      <c r="DB353" s="76"/>
      <c r="DC353" s="147"/>
      <c r="DD353" s="76"/>
    </row>
    <row r="354" spans="2:108" x14ac:dyDescent="0.2"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S354" s="76"/>
      <c r="AU354" s="76"/>
      <c r="AV354" s="76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T354" s="76"/>
      <c r="BU354" s="76"/>
      <c r="BV354" s="76"/>
      <c r="BW354" s="76"/>
      <c r="BX354" s="76"/>
      <c r="BY354" s="76"/>
      <c r="BZ354" s="76"/>
      <c r="CA354" s="76"/>
      <c r="CB354" s="76"/>
      <c r="CC354" s="76"/>
      <c r="CD354" s="76"/>
      <c r="CE354" s="76"/>
      <c r="CF354" s="76"/>
      <c r="CG354" s="76"/>
      <c r="CH354" s="76"/>
      <c r="CI354" s="76"/>
      <c r="CJ354" s="76"/>
      <c r="CK354" s="76"/>
      <c r="CL354" s="76"/>
      <c r="CM354" s="77"/>
      <c r="CN354" s="77"/>
      <c r="CO354" s="77"/>
      <c r="CP354" s="77"/>
      <c r="CQ354" s="77"/>
      <c r="CR354" s="77"/>
      <c r="CS354" s="77"/>
      <c r="CT354" s="77"/>
      <c r="CU354" s="77"/>
      <c r="CV354" s="76"/>
      <c r="CW354" s="147"/>
      <c r="CX354" s="76"/>
      <c r="CY354" s="147"/>
      <c r="CZ354" s="76"/>
      <c r="DA354" s="147"/>
      <c r="DB354" s="76"/>
      <c r="DC354" s="147"/>
      <c r="DD354" s="76"/>
    </row>
    <row r="355" spans="2:108" x14ac:dyDescent="0.2"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S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T355" s="76"/>
      <c r="BU355" s="76"/>
      <c r="BV355" s="76"/>
      <c r="BW355" s="76"/>
      <c r="BX355" s="76"/>
      <c r="BY355" s="76"/>
      <c r="BZ355" s="76"/>
      <c r="CA355" s="76"/>
      <c r="CB355" s="76"/>
      <c r="CC355" s="76"/>
      <c r="CD355" s="76"/>
      <c r="CE355" s="76"/>
      <c r="CF355" s="76"/>
      <c r="CG355" s="76"/>
      <c r="CH355" s="76"/>
      <c r="CI355" s="76"/>
      <c r="CJ355" s="76"/>
      <c r="CK355" s="76"/>
      <c r="CL355" s="76"/>
      <c r="CM355" s="77"/>
      <c r="CN355" s="77"/>
      <c r="CO355" s="77"/>
      <c r="CP355" s="77"/>
      <c r="CQ355" s="77"/>
      <c r="CR355" s="77"/>
      <c r="CS355" s="77"/>
      <c r="CT355" s="77"/>
      <c r="CU355" s="77"/>
      <c r="CV355" s="76"/>
      <c r="CW355" s="147"/>
      <c r="CX355" s="76"/>
      <c r="CY355" s="147"/>
      <c r="CZ355" s="76"/>
      <c r="DA355" s="147"/>
      <c r="DB355" s="76"/>
      <c r="DC355" s="147"/>
      <c r="DD355" s="76"/>
    </row>
    <row r="356" spans="2:108" x14ac:dyDescent="0.2"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S356" s="76"/>
      <c r="AU356" s="76"/>
      <c r="AV356" s="76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  <c r="BL356" s="76"/>
      <c r="BM356" s="76"/>
      <c r="BN356" s="76"/>
      <c r="BO356" s="76"/>
      <c r="BP356" s="76"/>
      <c r="BQ356" s="76"/>
      <c r="BR356" s="76"/>
      <c r="BS356" s="76"/>
      <c r="BT356" s="76"/>
      <c r="BU356" s="76"/>
      <c r="BV356" s="76"/>
      <c r="BW356" s="76"/>
      <c r="BX356" s="76"/>
      <c r="BY356" s="76"/>
      <c r="BZ356" s="76"/>
      <c r="CA356" s="76"/>
      <c r="CB356" s="76"/>
      <c r="CC356" s="76"/>
      <c r="CD356" s="76"/>
      <c r="CE356" s="76"/>
      <c r="CF356" s="76"/>
      <c r="CG356" s="76"/>
      <c r="CH356" s="76"/>
      <c r="CI356" s="76"/>
      <c r="CJ356" s="76"/>
      <c r="CK356" s="76"/>
      <c r="CL356" s="76"/>
      <c r="CM356" s="77"/>
      <c r="CN356" s="77"/>
      <c r="CO356" s="77"/>
      <c r="CP356" s="77"/>
      <c r="CQ356" s="77"/>
      <c r="CR356" s="77"/>
      <c r="CS356" s="77"/>
      <c r="CT356" s="77"/>
      <c r="CU356" s="77"/>
      <c r="CV356" s="76"/>
      <c r="CW356" s="147"/>
      <c r="CX356" s="76"/>
      <c r="CY356" s="147"/>
      <c r="CZ356" s="76"/>
      <c r="DA356" s="147"/>
      <c r="DB356" s="76"/>
      <c r="DC356" s="147"/>
      <c r="DD356" s="76"/>
    </row>
    <row r="357" spans="2:108" x14ac:dyDescent="0.2"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S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  <c r="BN357" s="76"/>
      <c r="BO357" s="76"/>
      <c r="BP357" s="76"/>
      <c r="BQ357" s="76"/>
      <c r="BR357" s="76"/>
      <c r="BS357" s="76"/>
      <c r="BT357" s="76"/>
      <c r="BU357" s="76"/>
      <c r="BV357" s="76"/>
      <c r="BW357" s="76"/>
      <c r="BX357" s="76"/>
      <c r="BY357" s="76"/>
      <c r="BZ357" s="76"/>
      <c r="CA357" s="76"/>
      <c r="CB357" s="76"/>
      <c r="CC357" s="76"/>
      <c r="CD357" s="76"/>
      <c r="CE357" s="76"/>
      <c r="CF357" s="76"/>
      <c r="CG357" s="76"/>
      <c r="CH357" s="76"/>
      <c r="CI357" s="76"/>
      <c r="CJ357" s="76"/>
      <c r="CK357" s="76"/>
      <c r="CL357" s="76"/>
      <c r="CM357" s="77"/>
      <c r="CN357" s="77"/>
      <c r="CO357" s="77"/>
      <c r="CP357" s="77"/>
      <c r="CQ357" s="77"/>
      <c r="CR357" s="77"/>
      <c r="CS357" s="77"/>
      <c r="CT357" s="77"/>
      <c r="CU357" s="77"/>
      <c r="CV357" s="76"/>
      <c r="CW357" s="147"/>
      <c r="CX357" s="76"/>
      <c r="CY357" s="147"/>
      <c r="CZ357" s="76"/>
      <c r="DA357" s="147"/>
      <c r="DB357" s="76"/>
      <c r="DC357" s="147"/>
      <c r="DD357" s="76"/>
    </row>
    <row r="358" spans="2:108" x14ac:dyDescent="0.2"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S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  <c r="BN358" s="76"/>
      <c r="BO358" s="76"/>
      <c r="BP358" s="76"/>
      <c r="BQ358" s="76"/>
      <c r="BR358" s="76"/>
      <c r="BS358" s="76"/>
      <c r="BT358" s="76"/>
      <c r="BU358" s="76"/>
      <c r="BV358" s="76"/>
      <c r="BW358" s="76"/>
      <c r="BX358" s="76"/>
      <c r="BY358" s="76"/>
      <c r="BZ358" s="76"/>
      <c r="CA358" s="76"/>
      <c r="CB358" s="76"/>
      <c r="CC358" s="76"/>
      <c r="CD358" s="76"/>
      <c r="CE358" s="76"/>
      <c r="CF358" s="76"/>
      <c r="CG358" s="76"/>
      <c r="CH358" s="76"/>
      <c r="CI358" s="76"/>
      <c r="CJ358" s="76"/>
      <c r="CK358" s="76"/>
      <c r="CL358" s="76"/>
      <c r="CM358" s="77"/>
      <c r="CN358" s="77"/>
      <c r="CO358" s="77"/>
      <c r="CP358" s="77"/>
      <c r="CQ358" s="77"/>
      <c r="CR358" s="77"/>
      <c r="CS358" s="77"/>
      <c r="CT358" s="77"/>
      <c r="CU358" s="77"/>
      <c r="CV358" s="76"/>
      <c r="CW358" s="147"/>
      <c r="CX358" s="76"/>
      <c r="CY358" s="147"/>
      <c r="CZ358" s="76"/>
      <c r="DA358" s="147"/>
      <c r="DB358" s="76"/>
      <c r="DC358" s="147"/>
      <c r="DD358" s="76"/>
    </row>
    <row r="359" spans="2:108" x14ac:dyDescent="0.2"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S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  <c r="BN359" s="76"/>
      <c r="BO359" s="76"/>
      <c r="BP359" s="76"/>
      <c r="BQ359" s="76"/>
      <c r="BR359" s="76"/>
      <c r="BS359" s="76"/>
      <c r="BT359" s="76"/>
      <c r="BU359" s="76"/>
      <c r="BV359" s="76"/>
      <c r="BW359" s="76"/>
      <c r="BX359" s="76"/>
      <c r="BY359" s="76"/>
      <c r="BZ359" s="76"/>
      <c r="CA359" s="76"/>
      <c r="CB359" s="76"/>
      <c r="CC359" s="76"/>
      <c r="CD359" s="76"/>
      <c r="CE359" s="76"/>
      <c r="CF359" s="76"/>
      <c r="CG359" s="76"/>
      <c r="CH359" s="76"/>
      <c r="CI359" s="76"/>
      <c r="CJ359" s="76"/>
      <c r="CK359" s="76"/>
      <c r="CL359" s="76"/>
      <c r="CM359" s="77"/>
      <c r="CN359" s="77"/>
      <c r="CO359" s="77"/>
      <c r="CP359" s="77"/>
      <c r="CQ359" s="77"/>
      <c r="CR359" s="77"/>
      <c r="CS359" s="77"/>
      <c r="CT359" s="77"/>
      <c r="CU359" s="77"/>
      <c r="CV359" s="76"/>
      <c r="CW359" s="147"/>
      <c r="CX359" s="76"/>
      <c r="CY359" s="147"/>
      <c r="CZ359" s="76"/>
      <c r="DA359" s="147"/>
      <c r="DB359" s="76"/>
      <c r="DC359" s="147"/>
      <c r="DD359" s="76"/>
    </row>
    <row r="360" spans="2:108" x14ac:dyDescent="0.2"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S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  <c r="BN360" s="76"/>
      <c r="BO360" s="76"/>
      <c r="BP360" s="76"/>
      <c r="BQ360" s="76"/>
      <c r="BR360" s="76"/>
      <c r="BS360" s="76"/>
      <c r="BT360" s="76"/>
      <c r="BU360" s="76"/>
      <c r="BV360" s="76"/>
      <c r="BW360" s="76"/>
      <c r="BX360" s="76"/>
      <c r="BY360" s="76"/>
      <c r="BZ360" s="76"/>
      <c r="CA360" s="76"/>
      <c r="CB360" s="76"/>
      <c r="CC360" s="76"/>
      <c r="CD360" s="76"/>
      <c r="CE360" s="76"/>
      <c r="CF360" s="76"/>
      <c r="CG360" s="76"/>
      <c r="CH360" s="76"/>
      <c r="CI360" s="76"/>
      <c r="CJ360" s="76"/>
      <c r="CK360" s="76"/>
      <c r="CL360" s="76"/>
      <c r="CM360" s="77"/>
      <c r="CN360" s="77"/>
      <c r="CO360" s="77"/>
      <c r="CP360" s="77"/>
      <c r="CQ360" s="77"/>
      <c r="CR360" s="77"/>
      <c r="CS360" s="77"/>
      <c r="CT360" s="77"/>
      <c r="CU360" s="77"/>
      <c r="CV360" s="76"/>
      <c r="CW360" s="147"/>
      <c r="CX360" s="76"/>
      <c r="CY360" s="147"/>
      <c r="CZ360" s="76"/>
      <c r="DA360" s="147"/>
      <c r="DB360" s="76"/>
      <c r="DC360" s="147"/>
      <c r="DD360" s="76"/>
    </row>
    <row r="361" spans="2:108" x14ac:dyDescent="0.2"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S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  <c r="BN361" s="76"/>
      <c r="BO361" s="76"/>
      <c r="BP361" s="76"/>
      <c r="BQ361" s="76"/>
      <c r="BR361" s="76"/>
      <c r="BS361" s="76"/>
      <c r="BT361" s="76"/>
      <c r="BU361" s="76"/>
      <c r="BV361" s="76"/>
      <c r="BW361" s="76"/>
      <c r="BX361" s="76"/>
      <c r="BY361" s="76"/>
      <c r="BZ361" s="76"/>
      <c r="CA361" s="76"/>
      <c r="CB361" s="76"/>
      <c r="CC361" s="76"/>
      <c r="CD361" s="76"/>
      <c r="CE361" s="76"/>
      <c r="CF361" s="76"/>
      <c r="CG361" s="76"/>
      <c r="CH361" s="76"/>
      <c r="CI361" s="76"/>
      <c r="CJ361" s="76"/>
      <c r="CK361" s="76"/>
      <c r="CL361" s="76"/>
      <c r="CM361" s="77"/>
      <c r="CN361" s="77"/>
      <c r="CO361" s="77"/>
      <c r="CP361" s="77"/>
      <c r="CQ361" s="77"/>
      <c r="CR361" s="77"/>
      <c r="CS361" s="77"/>
      <c r="CT361" s="77"/>
      <c r="CU361" s="77"/>
      <c r="CV361" s="76"/>
      <c r="CW361" s="147"/>
      <c r="CX361" s="76"/>
      <c r="CY361" s="147"/>
      <c r="CZ361" s="76"/>
      <c r="DA361" s="147"/>
      <c r="DB361" s="76"/>
      <c r="DC361" s="147"/>
      <c r="DD361" s="76"/>
    </row>
    <row r="362" spans="2:108" x14ac:dyDescent="0.2"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S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6"/>
      <c r="BM362" s="76"/>
      <c r="BN362" s="76"/>
      <c r="BO362" s="76"/>
      <c r="BP362" s="76"/>
      <c r="BQ362" s="76"/>
      <c r="BR362" s="76"/>
      <c r="BS362" s="76"/>
      <c r="BT362" s="76"/>
      <c r="BU362" s="76"/>
      <c r="BV362" s="76"/>
      <c r="BW362" s="76"/>
      <c r="BX362" s="76"/>
      <c r="BY362" s="76"/>
      <c r="BZ362" s="76"/>
      <c r="CA362" s="76"/>
      <c r="CB362" s="76"/>
      <c r="CC362" s="76"/>
      <c r="CD362" s="76"/>
      <c r="CE362" s="76"/>
      <c r="CF362" s="76"/>
      <c r="CG362" s="76"/>
      <c r="CH362" s="76"/>
      <c r="CI362" s="76"/>
      <c r="CJ362" s="76"/>
      <c r="CK362" s="76"/>
      <c r="CL362" s="76"/>
      <c r="CM362" s="77"/>
      <c r="CN362" s="77"/>
      <c r="CO362" s="77"/>
      <c r="CP362" s="77"/>
      <c r="CQ362" s="77"/>
      <c r="CR362" s="77"/>
      <c r="CS362" s="77"/>
      <c r="CT362" s="77"/>
      <c r="CU362" s="77"/>
      <c r="CV362" s="76"/>
      <c r="CW362" s="147"/>
      <c r="CX362" s="76"/>
      <c r="CY362" s="147"/>
      <c r="CZ362" s="76"/>
      <c r="DA362" s="147"/>
      <c r="DB362" s="76"/>
      <c r="DC362" s="147"/>
      <c r="DD362" s="76"/>
    </row>
    <row r="363" spans="2:108" x14ac:dyDescent="0.2"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S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7"/>
      <c r="CN363" s="77"/>
      <c r="CO363" s="77"/>
      <c r="CP363" s="77"/>
      <c r="CQ363" s="77"/>
      <c r="CR363" s="77"/>
      <c r="CS363" s="77"/>
      <c r="CT363" s="77"/>
      <c r="CU363" s="77"/>
      <c r="CV363" s="76"/>
      <c r="CW363" s="147"/>
      <c r="CX363" s="76"/>
      <c r="CY363" s="147"/>
      <c r="CZ363" s="76"/>
      <c r="DA363" s="147"/>
      <c r="DB363" s="76"/>
      <c r="DC363" s="147"/>
      <c r="DD363" s="76"/>
    </row>
    <row r="364" spans="2:108" x14ac:dyDescent="0.2"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S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  <c r="BN364" s="76"/>
      <c r="BO364" s="76"/>
      <c r="BP364" s="76"/>
      <c r="BQ364" s="76"/>
      <c r="BR364" s="76"/>
      <c r="BS364" s="76"/>
      <c r="BT364" s="76"/>
      <c r="BU364" s="76"/>
      <c r="BV364" s="76"/>
      <c r="BW364" s="76"/>
      <c r="BX364" s="76"/>
      <c r="BY364" s="76"/>
      <c r="BZ364" s="76"/>
      <c r="CA364" s="76"/>
      <c r="CB364" s="76"/>
      <c r="CC364" s="76"/>
      <c r="CD364" s="76"/>
      <c r="CE364" s="76"/>
      <c r="CF364" s="76"/>
      <c r="CG364" s="76"/>
      <c r="CH364" s="76"/>
      <c r="CI364" s="76"/>
      <c r="CJ364" s="76"/>
      <c r="CK364" s="76"/>
      <c r="CL364" s="76"/>
      <c r="CM364" s="77"/>
      <c r="CN364" s="77"/>
      <c r="CO364" s="77"/>
      <c r="CP364" s="77"/>
      <c r="CQ364" s="77"/>
      <c r="CR364" s="77"/>
      <c r="CS364" s="77"/>
      <c r="CT364" s="77"/>
      <c r="CU364" s="77"/>
      <c r="CV364" s="76"/>
      <c r="CW364" s="147"/>
      <c r="CX364" s="76"/>
      <c r="CY364" s="147"/>
      <c r="CZ364" s="76"/>
      <c r="DA364" s="147"/>
      <c r="DB364" s="76"/>
      <c r="DC364" s="147"/>
      <c r="DD364" s="76"/>
    </row>
    <row r="365" spans="2:108" x14ac:dyDescent="0.2"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S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6"/>
      <c r="BR365" s="76"/>
      <c r="BS365" s="76"/>
      <c r="BT365" s="76"/>
      <c r="BU365" s="76"/>
      <c r="BV365" s="76"/>
      <c r="BW365" s="76"/>
      <c r="BX365" s="76"/>
      <c r="BY365" s="76"/>
      <c r="BZ365" s="76"/>
      <c r="CA365" s="76"/>
      <c r="CB365" s="76"/>
      <c r="CC365" s="76"/>
      <c r="CD365" s="76"/>
      <c r="CE365" s="76"/>
      <c r="CF365" s="76"/>
      <c r="CG365" s="76"/>
      <c r="CH365" s="76"/>
      <c r="CI365" s="76"/>
      <c r="CJ365" s="76"/>
      <c r="CK365" s="76"/>
      <c r="CL365" s="76"/>
      <c r="CM365" s="77"/>
      <c r="CN365" s="77"/>
      <c r="CO365" s="77"/>
      <c r="CP365" s="77"/>
      <c r="CQ365" s="77"/>
      <c r="CR365" s="77"/>
      <c r="CS365" s="77"/>
      <c r="CT365" s="77"/>
      <c r="CU365" s="77"/>
      <c r="CV365" s="76"/>
      <c r="CW365" s="147"/>
      <c r="CX365" s="76"/>
      <c r="CY365" s="147"/>
      <c r="CZ365" s="76"/>
      <c r="DA365" s="147"/>
      <c r="DB365" s="76"/>
      <c r="DC365" s="147"/>
      <c r="DD365" s="76"/>
    </row>
    <row r="366" spans="2:108" x14ac:dyDescent="0.2"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S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  <c r="BN366" s="76"/>
      <c r="BO366" s="76"/>
      <c r="BP366" s="76"/>
      <c r="BQ366" s="76"/>
      <c r="BR366" s="76"/>
      <c r="BS366" s="76"/>
      <c r="BT366" s="76"/>
      <c r="BU366" s="76"/>
      <c r="BV366" s="76"/>
      <c r="BW366" s="76"/>
      <c r="BX366" s="76"/>
      <c r="BY366" s="76"/>
      <c r="BZ366" s="76"/>
      <c r="CA366" s="76"/>
      <c r="CB366" s="76"/>
      <c r="CC366" s="76"/>
      <c r="CD366" s="76"/>
      <c r="CE366" s="76"/>
      <c r="CF366" s="76"/>
      <c r="CG366" s="76"/>
      <c r="CH366" s="76"/>
      <c r="CI366" s="76"/>
      <c r="CJ366" s="76"/>
      <c r="CK366" s="76"/>
      <c r="CL366" s="76"/>
      <c r="CM366" s="77"/>
      <c r="CN366" s="77"/>
      <c r="CO366" s="77"/>
      <c r="CP366" s="77"/>
      <c r="CQ366" s="77"/>
      <c r="CR366" s="77"/>
      <c r="CS366" s="77"/>
      <c r="CT366" s="77"/>
      <c r="CU366" s="77"/>
      <c r="CV366" s="76"/>
      <c r="CW366" s="147"/>
      <c r="CX366" s="76"/>
      <c r="CY366" s="147"/>
      <c r="CZ366" s="76"/>
      <c r="DA366" s="147"/>
      <c r="DB366" s="76"/>
      <c r="DC366" s="147"/>
      <c r="DD366" s="76"/>
    </row>
    <row r="367" spans="2:108" x14ac:dyDescent="0.2"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S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  <c r="BN367" s="76"/>
      <c r="BO367" s="76"/>
      <c r="BP367" s="76"/>
      <c r="BQ367" s="76"/>
      <c r="BR367" s="76"/>
      <c r="BS367" s="76"/>
      <c r="BT367" s="76"/>
      <c r="BU367" s="76"/>
      <c r="BV367" s="76"/>
      <c r="BW367" s="76"/>
      <c r="BX367" s="76"/>
      <c r="BY367" s="76"/>
      <c r="BZ367" s="76"/>
      <c r="CA367" s="76"/>
      <c r="CB367" s="76"/>
      <c r="CC367" s="76"/>
      <c r="CD367" s="76"/>
      <c r="CE367" s="76"/>
      <c r="CF367" s="76"/>
      <c r="CG367" s="76"/>
      <c r="CH367" s="76"/>
      <c r="CI367" s="76"/>
      <c r="CJ367" s="76"/>
      <c r="CK367" s="76"/>
      <c r="CL367" s="76"/>
      <c r="CM367" s="77"/>
      <c r="CN367" s="77"/>
      <c r="CO367" s="77"/>
      <c r="CP367" s="77"/>
      <c r="CQ367" s="77"/>
      <c r="CR367" s="77"/>
      <c r="CS367" s="77"/>
      <c r="CT367" s="77"/>
      <c r="CU367" s="77"/>
      <c r="CV367" s="76"/>
      <c r="CW367" s="147"/>
      <c r="CX367" s="76"/>
      <c r="CY367" s="147"/>
      <c r="CZ367" s="76"/>
      <c r="DA367" s="147"/>
      <c r="DB367" s="76"/>
      <c r="DC367" s="147"/>
      <c r="DD367" s="76"/>
    </row>
    <row r="368" spans="2:108" x14ac:dyDescent="0.2"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S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  <c r="BN368" s="76"/>
      <c r="BO368" s="76"/>
      <c r="BP368" s="76"/>
      <c r="BQ368" s="76"/>
      <c r="BR368" s="76"/>
      <c r="BS368" s="76"/>
      <c r="BT368" s="76"/>
      <c r="BU368" s="76"/>
      <c r="BV368" s="76"/>
      <c r="BW368" s="76"/>
      <c r="BX368" s="76"/>
      <c r="BY368" s="76"/>
      <c r="BZ368" s="76"/>
      <c r="CA368" s="76"/>
      <c r="CB368" s="76"/>
      <c r="CC368" s="76"/>
      <c r="CD368" s="76"/>
      <c r="CE368" s="76"/>
      <c r="CF368" s="76"/>
      <c r="CG368" s="76"/>
      <c r="CH368" s="76"/>
      <c r="CI368" s="76"/>
      <c r="CJ368" s="76"/>
      <c r="CK368" s="76"/>
      <c r="CL368" s="76"/>
      <c r="CM368" s="77"/>
      <c r="CN368" s="77"/>
      <c r="CO368" s="77"/>
      <c r="CP368" s="77"/>
      <c r="CQ368" s="77"/>
      <c r="CR368" s="77"/>
      <c r="CS368" s="77"/>
      <c r="CT368" s="77"/>
      <c r="CU368" s="77"/>
      <c r="CV368" s="76"/>
      <c r="CW368" s="147"/>
      <c r="CX368" s="76"/>
      <c r="CY368" s="147"/>
      <c r="CZ368" s="76"/>
      <c r="DA368" s="147"/>
      <c r="DB368" s="76"/>
      <c r="DC368" s="147"/>
      <c r="DD368" s="76"/>
    </row>
    <row r="369" spans="2:108" x14ac:dyDescent="0.2"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S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T369" s="76"/>
      <c r="BU369" s="76"/>
      <c r="BV369" s="76"/>
      <c r="BW369" s="76"/>
      <c r="BX369" s="76"/>
      <c r="BY369" s="76"/>
      <c r="BZ369" s="76"/>
      <c r="CA369" s="76"/>
      <c r="CB369" s="76"/>
      <c r="CC369" s="76"/>
      <c r="CD369" s="76"/>
      <c r="CE369" s="76"/>
      <c r="CF369" s="76"/>
      <c r="CG369" s="76"/>
      <c r="CH369" s="76"/>
      <c r="CI369" s="76"/>
      <c r="CJ369" s="76"/>
      <c r="CK369" s="76"/>
      <c r="CL369" s="76"/>
      <c r="CM369" s="77"/>
      <c r="CN369" s="77"/>
      <c r="CO369" s="77"/>
      <c r="CP369" s="77"/>
      <c r="CQ369" s="77"/>
      <c r="CR369" s="77"/>
      <c r="CS369" s="77"/>
      <c r="CT369" s="77"/>
      <c r="CU369" s="77"/>
      <c r="CV369" s="76"/>
      <c r="CW369" s="147"/>
      <c r="CX369" s="76"/>
      <c r="CY369" s="147"/>
      <c r="CZ369" s="76"/>
      <c r="DA369" s="147"/>
      <c r="DB369" s="76"/>
      <c r="DC369" s="147"/>
      <c r="DD369" s="76"/>
    </row>
    <row r="370" spans="2:108" x14ac:dyDescent="0.2"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S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  <c r="BN370" s="76"/>
      <c r="BO370" s="76"/>
      <c r="BP370" s="76"/>
      <c r="BQ370" s="76"/>
      <c r="BR370" s="76"/>
      <c r="BS370" s="76"/>
      <c r="BT370" s="76"/>
      <c r="BU370" s="76"/>
      <c r="BV370" s="76"/>
      <c r="BW370" s="76"/>
      <c r="BX370" s="76"/>
      <c r="BY370" s="76"/>
      <c r="BZ370" s="76"/>
      <c r="CA370" s="76"/>
      <c r="CB370" s="76"/>
      <c r="CC370" s="76"/>
      <c r="CD370" s="76"/>
      <c r="CE370" s="76"/>
      <c r="CF370" s="76"/>
      <c r="CG370" s="76"/>
      <c r="CH370" s="76"/>
      <c r="CI370" s="76"/>
      <c r="CJ370" s="76"/>
      <c r="CK370" s="76"/>
      <c r="CL370" s="76"/>
      <c r="CM370" s="77"/>
      <c r="CN370" s="77"/>
      <c r="CO370" s="77"/>
      <c r="CP370" s="77"/>
      <c r="CQ370" s="77"/>
      <c r="CR370" s="77"/>
      <c r="CS370" s="77"/>
      <c r="CT370" s="77"/>
      <c r="CU370" s="77"/>
      <c r="CV370" s="76"/>
      <c r="CW370" s="147"/>
      <c r="CX370" s="76"/>
      <c r="CY370" s="147"/>
      <c r="CZ370" s="76"/>
      <c r="DA370" s="147"/>
      <c r="DB370" s="76"/>
      <c r="DC370" s="147"/>
      <c r="DD370" s="76"/>
    </row>
    <row r="371" spans="2:108" x14ac:dyDescent="0.2"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S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  <c r="BN371" s="76"/>
      <c r="BO371" s="76"/>
      <c r="BP371" s="76"/>
      <c r="BQ371" s="76"/>
      <c r="BR371" s="76"/>
      <c r="BS371" s="76"/>
      <c r="BT371" s="76"/>
      <c r="BU371" s="76"/>
      <c r="BV371" s="76"/>
      <c r="BW371" s="76"/>
      <c r="BX371" s="76"/>
      <c r="BY371" s="76"/>
      <c r="BZ371" s="76"/>
      <c r="CA371" s="76"/>
      <c r="CB371" s="76"/>
      <c r="CC371" s="76"/>
      <c r="CD371" s="76"/>
      <c r="CE371" s="76"/>
      <c r="CF371" s="76"/>
      <c r="CG371" s="76"/>
      <c r="CH371" s="76"/>
      <c r="CI371" s="76"/>
      <c r="CJ371" s="76"/>
      <c r="CK371" s="76"/>
      <c r="CL371" s="76"/>
      <c r="CM371" s="77"/>
      <c r="CN371" s="77"/>
      <c r="CO371" s="77"/>
      <c r="CP371" s="77"/>
      <c r="CQ371" s="77"/>
      <c r="CR371" s="77"/>
      <c r="CS371" s="77"/>
      <c r="CT371" s="77"/>
      <c r="CU371" s="77"/>
      <c r="CV371" s="76"/>
      <c r="CW371" s="147"/>
      <c r="CX371" s="76"/>
      <c r="CY371" s="147"/>
      <c r="CZ371" s="76"/>
      <c r="DA371" s="147"/>
      <c r="DB371" s="76"/>
      <c r="DC371" s="147"/>
      <c r="DD371" s="76"/>
    </row>
    <row r="372" spans="2:108" x14ac:dyDescent="0.2"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S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  <c r="BL372" s="76"/>
      <c r="BM372" s="76"/>
      <c r="BN372" s="76"/>
      <c r="BO372" s="76"/>
      <c r="BP372" s="76"/>
      <c r="BQ372" s="76"/>
      <c r="BR372" s="76"/>
      <c r="BS372" s="76"/>
      <c r="BT372" s="76"/>
      <c r="BU372" s="76"/>
      <c r="BV372" s="76"/>
      <c r="BW372" s="76"/>
      <c r="BX372" s="76"/>
      <c r="BY372" s="76"/>
      <c r="BZ372" s="76"/>
      <c r="CA372" s="76"/>
      <c r="CB372" s="76"/>
      <c r="CC372" s="76"/>
      <c r="CD372" s="76"/>
      <c r="CE372" s="76"/>
      <c r="CF372" s="76"/>
      <c r="CG372" s="76"/>
      <c r="CH372" s="76"/>
      <c r="CI372" s="76"/>
      <c r="CJ372" s="76"/>
      <c r="CK372" s="76"/>
      <c r="CL372" s="76"/>
      <c r="CM372" s="77"/>
      <c r="CN372" s="77"/>
      <c r="CO372" s="77"/>
      <c r="CP372" s="77"/>
      <c r="CQ372" s="77"/>
      <c r="CR372" s="77"/>
      <c r="CS372" s="77"/>
      <c r="CT372" s="77"/>
      <c r="CU372" s="77"/>
      <c r="CV372" s="76"/>
      <c r="CW372" s="147"/>
      <c r="CX372" s="76"/>
      <c r="CY372" s="147"/>
      <c r="CZ372" s="76"/>
      <c r="DA372" s="147"/>
      <c r="DB372" s="76"/>
      <c r="DC372" s="147"/>
      <c r="DD372" s="76"/>
    </row>
    <row r="373" spans="2:108" x14ac:dyDescent="0.2"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S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  <c r="BU373" s="76"/>
      <c r="BV373" s="76"/>
      <c r="BW373" s="76"/>
      <c r="BX373" s="76"/>
      <c r="BY373" s="76"/>
      <c r="BZ373" s="76"/>
      <c r="CA373" s="76"/>
      <c r="CB373" s="76"/>
      <c r="CC373" s="76"/>
      <c r="CD373" s="76"/>
      <c r="CE373" s="76"/>
      <c r="CF373" s="76"/>
      <c r="CG373" s="76"/>
      <c r="CH373" s="76"/>
      <c r="CI373" s="76"/>
      <c r="CJ373" s="76"/>
      <c r="CK373" s="76"/>
      <c r="CL373" s="76"/>
      <c r="CM373" s="77"/>
      <c r="CN373" s="77"/>
      <c r="CO373" s="77"/>
      <c r="CP373" s="77"/>
      <c r="CQ373" s="77"/>
      <c r="CR373" s="77"/>
      <c r="CS373" s="77"/>
      <c r="CT373" s="77"/>
      <c r="CU373" s="77"/>
      <c r="CV373" s="76"/>
      <c r="CW373" s="147"/>
      <c r="CX373" s="76"/>
      <c r="CY373" s="147"/>
      <c r="CZ373" s="76"/>
      <c r="DA373" s="147"/>
      <c r="DB373" s="76"/>
      <c r="DC373" s="147"/>
      <c r="DD373" s="76"/>
    </row>
    <row r="374" spans="2:108" x14ac:dyDescent="0.2"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S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  <c r="BN374" s="76"/>
      <c r="BO374" s="76"/>
      <c r="BP374" s="76"/>
      <c r="BQ374" s="76"/>
      <c r="BR374" s="76"/>
      <c r="BS374" s="76"/>
      <c r="BT374" s="76"/>
      <c r="BU374" s="76"/>
      <c r="BV374" s="76"/>
      <c r="BW374" s="76"/>
      <c r="BX374" s="76"/>
      <c r="BY374" s="76"/>
      <c r="BZ374" s="76"/>
      <c r="CA374" s="76"/>
      <c r="CB374" s="76"/>
      <c r="CC374" s="76"/>
      <c r="CD374" s="76"/>
      <c r="CE374" s="76"/>
      <c r="CF374" s="76"/>
      <c r="CG374" s="76"/>
      <c r="CH374" s="76"/>
      <c r="CI374" s="76"/>
      <c r="CJ374" s="76"/>
      <c r="CK374" s="76"/>
      <c r="CL374" s="76"/>
      <c r="CM374" s="77"/>
      <c r="CN374" s="77"/>
      <c r="CO374" s="77"/>
      <c r="CP374" s="77"/>
      <c r="CQ374" s="77"/>
      <c r="CR374" s="77"/>
      <c r="CS374" s="77"/>
      <c r="CT374" s="77"/>
      <c r="CU374" s="77"/>
      <c r="CV374" s="76"/>
      <c r="CW374" s="147"/>
      <c r="CX374" s="76"/>
      <c r="CY374" s="147"/>
      <c r="CZ374" s="76"/>
      <c r="DA374" s="147"/>
      <c r="DB374" s="76"/>
      <c r="DC374" s="147"/>
      <c r="DD374" s="76"/>
    </row>
    <row r="375" spans="2:108" x14ac:dyDescent="0.2"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S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T375" s="76"/>
      <c r="BU375" s="76"/>
      <c r="BV375" s="76"/>
      <c r="BW375" s="76"/>
      <c r="BX375" s="76"/>
      <c r="BY375" s="76"/>
      <c r="BZ375" s="76"/>
      <c r="CA375" s="76"/>
      <c r="CB375" s="76"/>
      <c r="CC375" s="76"/>
      <c r="CD375" s="76"/>
      <c r="CE375" s="76"/>
      <c r="CF375" s="76"/>
      <c r="CG375" s="76"/>
      <c r="CH375" s="76"/>
      <c r="CI375" s="76"/>
      <c r="CJ375" s="76"/>
      <c r="CK375" s="76"/>
      <c r="CL375" s="76"/>
      <c r="CM375" s="77"/>
      <c r="CN375" s="77"/>
      <c r="CO375" s="77"/>
      <c r="CP375" s="77"/>
      <c r="CQ375" s="77"/>
      <c r="CR375" s="77"/>
      <c r="CS375" s="77"/>
      <c r="CT375" s="77"/>
      <c r="CU375" s="77"/>
      <c r="CV375" s="76"/>
      <c r="CW375" s="147"/>
      <c r="CX375" s="76"/>
      <c r="CY375" s="147"/>
      <c r="CZ375" s="76"/>
      <c r="DA375" s="147"/>
      <c r="DB375" s="76"/>
      <c r="DC375" s="147"/>
      <c r="DD375" s="76"/>
    </row>
    <row r="376" spans="2:108" x14ac:dyDescent="0.2"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S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  <c r="BN376" s="76"/>
      <c r="BO376" s="76"/>
      <c r="BP376" s="76"/>
      <c r="BQ376" s="76"/>
      <c r="BR376" s="76"/>
      <c r="BS376" s="76"/>
      <c r="BT376" s="76"/>
      <c r="BU376" s="76"/>
      <c r="BV376" s="76"/>
      <c r="BW376" s="76"/>
      <c r="BX376" s="76"/>
      <c r="BY376" s="76"/>
      <c r="BZ376" s="76"/>
      <c r="CA376" s="76"/>
      <c r="CB376" s="76"/>
      <c r="CC376" s="76"/>
      <c r="CD376" s="76"/>
      <c r="CE376" s="76"/>
      <c r="CF376" s="76"/>
      <c r="CG376" s="76"/>
      <c r="CH376" s="76"/>
      <c r="CI376" s="76"/>
      <c r="CJ376" s="76"/>
      <c r="CK376" s="76"/>
      <c r="CL376" s="76"/>
      <c r="CM376" s="77"/>
      <c r="CN376" s="77"/>
      <c r="CO376" s="77"/>
      <c r="CP376" s="77"/>
      <c r="CQ376" s="77"/>
      <c r="CR376" s="77"/>
      <c r="CS376" s="77"/>
      <c r="CT376" s="77"/>
      <c r="CU376" s="77"/>
      <c r="CV376" s="76"/>
      <c r="CW376" s="147"/>
      <c r="CX376" s="76"/>
      <c r="CY376" s="147"/>
      <c r="CZ376" s="76"/>
      <c r="DA376" s="147"/>
      <c r="DB376" s="76"/>
      <c r="DC376" s="147"/>
      <c r="DD376" s="76"/>
    </row>
    <row r="377" spans="2:108" x14ac:dyDescent="0.2"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S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  <c r="BN377" s="76"/>
      <c r="BO377" s="76"/>
      <c r="BP377" s="76"/>
      <c r="BQ377" s="76"/>
      <c r="BR377" s="76"/>
      <c r="BS377" s="76"/>
      <c r="BT377" s="76"/>
      <c r="BU377" s="76"/>
      <c r="BV377" s="76"/>
      <c r="BW377" s="76"/>
      <c r="BX377" s="76"/>
      <c r="BY377" s="76"/>
      <c r="BZ377" s="76"/>
      <c r="CA377" s="76"/>
      <c r="CB377" s="76"/>
      <c r="CC377" s="76"/>
      <c r="CD377" s="76"/>
      <c r="CE377" s="76"/>
      <c r="CF377" s="76"/>
      <c r="CG377" s="76"/>
      <c r="CH377" s="76"/>
      <c r="CI377" s="76"/>
      <c r="CJ377" s="76"/>
      <c r="CK377" s="76"/>
      <c r="CL377" s="76"/>
      <c r="CM377" s="77"/>
      <c r="CN377" s="77"/>
      <c r="CO377" s="77"/>
      <c r="CP377" s="77"/>
      <c r="CQ377" s="77"/>
      <c r="CR377" s="77"/>
      <c r="CS377" s="77"/>
      <c r="CT377" s="77"/>
      <c r="CU377" s="77"/>
      <c r="CV377" s="76"/>
      <c r="CW377" s="147"/>
      <c r="CX377" s="76"/>
      <c r="CY377" s="147"/>
      <c r="CZ377" s="76"/>
      <c r="DA377" s="147"/>
      <c r="DB377" s="76"/>
      <c r="DC377" s="147"/>
      <c r="DD377" s="76"/>
    </row>
    <row r="378" spans="2:108" x14ac:dyDescent="0.2"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S378" s="76"/>
      <c r="AU378" s="76"/>
      <c r="AV378" s="76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  <c r="BL378" s="76"/>
      <c r="BM378" s="76"/>
      <c r="BN378" s="76"/>
      <c r="BO378" s="76"/>
      <c r="BP378" s="76"/>
      <c r="BQ378" s="76"/>
      <c r="BR378" s="76"/>
      <c r="BS378" s="76"/>
      <c r="BT378" s="76"/>
      <c r="BU378" s="76"/>
      <c r="BV378" s="76"/>
      <c r="BW378" s="76"/>
      <c r="BX378" s="76"/>
      <c r="BY378" s="76"/>
      <c r="BZ378" s="76"/>
      <c r="CA378" s="76"/>
      <c r="CB378" s="76"/>
      <c r="CC378" s="76"/>
      <c r="CD378" s="76"/>
      <c r="CE378" s="76"/>
      <c r="CF378" s="76"/>
      <c r="CG378" s="76"/>
      <c r="CH378" s="76"/>
      <c r="CI378" s="76"/>
      <c r="CJ378" s="76"/>
      <c r="CK378" s="76"/>
      <c r="CL378" s="76"/>
      <c r="CM378" s="77"/>
      <c r="CN378" s="77"/>
      <c r="CO378" s="77"/>
      <c r="CP378" s="77"/>
      <c r="CQ378" s="77"/>
      <c r="CR378" s="77"/>
      <c r="CS378" s="77"/>
      <c r="CT378" s="77"/>
      <c r="CU378" s="77"/>
      <c r="CV378" s="76"/>
      <c r="CW378" s="147"/>
      <c r="CX378" s="76"/>
      <c r="CY378" s="147"/>
      <c r="CZ378" s="76"/>
      <c r="DA378" s="147"/>
      <c r="DB378" s="76"/>
      <c r="DC378" s="147"/>
      <c r="DD378" s="76"/>
    </row>
    <row r="379" spans="2:108" x14ac:dyDescent="0.2"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S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T379" s="76"/>
      <c r="BU379" s="76"/>
      <c r="BV379" s="76"/>
      <c r="BW379" s="76"/>
      <c r="BX379" s="76"/>
      <c r="BY379" s="76"/>
      <c r="BZ379" s="76"/>
      <c r="CA379" s="76"/>
      <c r="CB379" s="76"/>
      <c r="CC379" s="76"/>
      <c r="CD379" s="76"/>
      <c r="CE379" s="76"/>
      <c r="CF379" s="76"/>
      <c r="CG379" s="76"/>
      <c r="CH379" s="76"/>
      <c r="CI379" s="76"/>
      <c r="CJ379" s="76"/>
      <c r="CK379" s="76"/>
      <c r="CL379" s="76"/>
      <c r="CM379" s="77"/>
      <c r="CN379" s="77"/>
      <c r="CO379" s="77"/>
      <c r="CP379" s="77"/>
      <c r="CQ379" s="77"/>
      <c r="CR379" s="77"/>
      <c r="CS379" s="77"/>
      <c r="CT379" s="77"/>
      <c r="CU379" s="77"/>
      <c r="CV379" s="76"/>
      <c r="CW379" s="147"/>
      <c r="CX379" s="76"/>
      <c r="CY379" s="147"/>
      <c r="CZ379" s="76"/>
      <c r="DA379" s="147"/>
      <c r="DB379" s="76"/>
      <c r="DC379" s="147"/>
      <c r="DD379" s="76"/>
    </row>
    <row r="380" spans="2:108" x14ac:dyDescent="0.2"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S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  <c r="BU380" s="76"/>
      <c r="BV380" s="76"/>
      <c r="BW380" s="76"/>
      <c r="BX380" s="76"/>
      <c r="BY380" s="76"/>
      <c r="BZ380" s="76"/>
      <c r="CA380" s="76"/>
      <c r="CB380" s="76"/>
      <c r="CC380" s="76"/>
      <c r="CD380" s="76"/>
      <c r="CE380" s="76"/>
      <c r="CF380" s="76"/>
      <c r="CG380" s="76"/>
      <c r="CH380" s="76"/>
      <c r="CI380" s="76"/>
      <c r="CJ380" s="76"/>
      <c r="CK380" s="76"/>
      <c r="CL380" s="76"/>
      <c r="CM380" s="77"/>
      <c r="CN380" s="77"/>
      <c r="CO380" s="77"/>
      <c r="CP380" s="77"/>
      <c r="CQ380" s="77"/>
      <c r="CR380" s="77"/>
      <c r="CS380" s="77"/>
      <c r="CT380" s="77"/>
      <c r="CU380" s="77"/>
      <c r="CV380" s="76"/>
      <c r="CW380" s="147"/>
      <c r="CX380" s="76"/>
      <c r="CY380" s="147"/>
      <c r="CZ380" s="76"/>
      <c r="DA380" s="147"/>
      <c r="DB380" s="76"/>
      <c r="DC380" s="147"/>
      <c r="DD380" s="76"/>
    </row>
    <row r="381" spans="2:108" x14ac:dyDescent="0.2"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S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  <c r="BU381" s="76"/>
      <c r="BV381" s="76"/>
      <c r="BW381" s="76"/>
      <c r="BX381" s="76"/>
      <c r="BY381" s="76"/>
      <c r="BZ381" s="76"/>
      <c r="CA381" s="76"/>
      <c r="CB381" s="76"/>
      <c r="CC381" s="76"/>
      <c r="CD381" s="76"/>
      <c r="CE381" s="76"/>
      <c r="CF381" s="76"/>
      <c r="CG381" s="76"/>
      <c r="CH381" s="76"/>
      <c r="CI381" s="76"/>
      <c r="CJ381" s="76"/>
      <c r="CK381" s="76"/>
      <c r="CL381" s="76"/>
      <c r="CM381" s="77"/>
      <c r="CN381" s="77"/>
      <c r="CO381" s="77"/>
      <c r="CP381" s="77"/>
      <c r="CQ381" s="77"/>
      <c r="CR381" s="77"/>
      <c r="CS381" s="77"/>
      <c r="CT381" s="77"/>
      <c r="CU381" s="77"/>
      <c r="CV381" s="76"/>
      <c r="CW381" s="147"/>
      <c r="CX381" s="76"/>
      <c r="CY381" s="147"/>
      <c r="CZ381" s="76"/>
      <c r="DA381" s="147"/>
      <c r="DB381" s="76"/>
      <c r="DC381" s="147"/>
      <c r="DD381" s="76"/>
    </row>
    <row r="382" spans="2:108" x14ac:dyDescent="0.2"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S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  <c r="BU382" s="76"/>
      <c r="BV382" s="76"/>
      <c r="BW382" s="76"/>
      <c r="BX382" s="76"/>
      <c r="BY382" s="76"/>
      <c r="BZ382" s="76"/>
      <c r="CA382" s="76"/>
      <c r="CB382" s="76"/>
      <c r="CC382" s="76"/>
      <c r="CD382" s="76"/>
      <c r="CE382" s="76"/>
      <c r="CF382" s="76"/>
      <c r="CG382" s="76"/>
      <c r="CH382" s="76"/>
      <c r="CI382" s="76"/>
      <c r="CJ382" s="76"/>
      <c r="CK382" s="76"/>
      <c r="CL382" s="76"/>
      <c r="CM382" s="77"/>
      <c r="CN382" s="77"/>
      <c r="CO382" s="77"/>
      <c r="CP382" s="77"/>
      <c r="CQ382" s="77"/>
      <c r="CR382" s="77"/>
      <c r="CS382" s="77"/>
      <c r="CT382" s="77"/>
      <c r="CU382" s="77"/>
      <c r="CV382" s="76"/>
      <c r="CW382" s="147"/>
      <c r="CX382" s="76"/>
      <c r="CY382" s="147"/>
      <c r="CZ382" s="76"/>
      <c r="DA382" s="147"/>
      <c r="DB382" s="76"/>
      <c r="DC382" s="147"/>
      <c r="DD382" s="76"/>
    </row>
    <row r="383" spans="2:108" x14ac:dyDescent="0.2"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S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  <c r="BU383" s="76"/>
      <c r="BV383" s="76"/>
      <c r="BW383" s="76"/>
      <c r="BX383" s="76"/>
      <c r="BY383" s="76"/>
      <c r="BZ383" s="76"/>
      <c r="CA383" s="76"/>
      <c r="CB383" s="76"/>
      <c r="CC383" s="76"/>
      <c r="CD383" s="76"/>
      <c r="CE383" s="76"/>
      <c r="CF383" s="76"/>
      <c r="CG383" s="76"/>
      <c r="CH383" s="76"/>
      <c r="CI383" s="76"/>
      <c r="CJ383" s="76"/>
      <c r="CK383" s="76"/>
      <c r="CL383" s="76"/>
      <c r="CM383" s="77"/>
      <c r="CN383" s="77"/>
      <c r="CO383" s="77"/>
      <c r="CP383" s="77"/>
      <c r="CQ383" s="77"/>
      <c r="CR383" s="77"/>
      <c r="CS383" s="77"/>
      <c r="CT383" s="77"/>
      <c r="CU383" s="77"/>
      <c r="CV383" s="76"/>
      <c r="CW383" s="147"/>
      <c r="CX383" s="76"/>
      <c r="CY383" s="147"/>
      <c r="CZ383" s="76"/>
      <c r="DA383" s="147"/>
      <c r="DB383" s="76"/>
      <c r="DC383" s="147"/>
      <c r="DD383" s="76"/>
    </row>
    <row r="384" spans="2:108" x14ac:dyDescent="0.2"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S384" s="76"/>
      <c r="AU384" s="76"/>
      <c r="AV384" s="76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  <c r="BG384" s="76"/>
      <c r="BH384" s="76"/>
      <c r="BI384" s="76"/>
      <c r="BJ384" s="76"/>
      <c r="BK384" s="76"/>
      <c r="BL384" s="76"/>
      <c r="BM384" s="76"/>
      <c r="BN384" s="76"/>
      <c r="BO384" s="76"/>
      <c r="BP384" s="76"/>
      <c r="BQ384" s="76"/>
      <c r="BR384" s="76"/>
      <c r="BS384" s="76"/>
      <c r="BT384" s="76"/>
      <c r="BU384" s="76"/>
      <c r="BV384" s="76"/>
      <c r="BW384" s="76"/>
      <c r="BX384" s="76"/>
      <c r="BY384" s="76"/>
      <c r="BZ384" s="76"/>
      <c r="CA384" s="76"/>
      <c r="CB384" s="76"/>
      <c r="CC384" s="76"/>
      <c r="CD384" s="76"/>
      <c r="CE384" s="76"/>
      <c r="CF384" s="76"/>
      <c r="CG384" s="76"/>
      <c r="CH384" s="76"/>
      <c r="CI384" s="76"/>
      <c r="CJ384" s="76"/>
      <c r="CK384" s="76"/>
      <c r="CL384" s="76"/>
      <c r="CM384" s="77"/>
      <c r="CN384" s="77"/>
      <c r="CO384" s="77"/>
      <c r="CP384" s="77"/>
      <c r="CQ384" s="77"/>
      <c r="CR384" s="77"/>
      <c r="CS384" s="77"/>
      <c r="CT384" s="77"/>
      <c r="CU384" s="77"/>
      <c r="CV384" s="76"/>
      <c r="CW384" s="147"/>
      <c r="CX384" s="76"/>
      <c r="CY384" s="147"/>
      <c r="CZ384" s="76"/>
      <c r="DA384" s="147"/>
      <c r="DB384" s="76"/>
      <c r="DC384" s="147"/>
      <c r="DD384" s="76"/>
    </row>
    <row r="385" spans="2:108" x14ac:dyDescent="0.2"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S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  <c r="BN385" s="76"/>
      <c r="BO385" s="76"/>
      <c r="BP385" s="76"/>
      <c r="BQ385" s="76"/>
      <c r="BR385" s="76"/>
      <c r="BS385" s="76"/>
      <c r="BT385" s="76"/>
      <c r="BU385" s="76"/>
      <c r="BV385" s="76"/>
      <c r="BW385" s="76"/>
      <c r="BX385" s="76"/>
      <c r="BY385" s="76"/>
      <c r="BZ385" s="76"/>
      <c r="CA385" s="76"/>
      <c r="CB385" s="76"/>
      <c r="CC385" s="76"/>
      <c r="CD385" s="76"/>
      <c r="CE385" s="76"/>
      <c r="CF385" s="76"/>
      <c r="CG385" s="76"/>
      <c r="CH385" s="76"/>
      <c r="CI385" s="76"/>
      <c r="CJ385" s="76"/>
      <c r="CK385" s="76"/>
      <c r="CL385" s="76"/>
      <c r="CM385" s="77"/>
      <c r="CN385" s="77"/>
      <c r="CO385" s="77"/>
      <c r="CP385" s="77"/>
      <c r="CQ385" s="77"/>
      <c r="CR385" s="77"/>
      <c r="CS385" s="77"/>
      <c r="CT385" s="77"/>
      <c r="CU385" s="77"/>
      <c r="CV385" s="76"/>
      <c r="CW385" s="147"/>
      <c r="CX385" s="76"/>
      <c r="CY385" s="147"/>
      <c r="CZ385" s="76"/>
      <c r="DA385" s="147"/>
      <c r="DB385" s="76"/>
      <c r="DC385" s="147"/>
      <c r="DD385" s="76"/>
    </row>
    <row r="386" spans="2:108" x14ac:dyDescent="0.2"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S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T386" s="76"/>
      <c r="BU386" s="76"/>
      <c r="BV386" s="76"/>
      <c r="BW386" s="76"/>
      <c r="BX386" s="76"/>
      <c r="BY386" s="76"/>
      <c r="BZ386" s="76"/>
      <c r="CA386" s="76"/>
      <c r="CB386" s="76"/>
      <c r="CC386" s="76"/>
      <c r="CD386" s="76"/>
      <c r="CE386" s="76"/>
      <c r="CF386" s="76"/>
      <c r="CG386" s="76"/>
      <c r="CH386" s="76"/>
      <c r="CI386" s="76"/>
      <c r="CJ386" s="76"/>
      <c r="CK386" s="76"/>
      <c r="CL386" s="76"/>
      <c r="CM386" s="77"/>
      <c r="CN386" s="77"/>
      <c r="CO386" s="77"/>
      <c r="CP386" s="77"/>
      <c r="CQ386" s="77"/>
      <c r="CR386" s="77"/>
      <c r="CS386" s="77"/>
      <c r="CT386" s="77"/>
      <c r="CU386" s="77"/>
      <c r="CV386" s="76"/>
      <c r="CW386" s="147"/>
      <c r="CX386" s="76"/>
      <c r="CY386" s="147"/>
      <c r="CZ386" s="76"/>
      <c r="DA386" s="147"/>
      <c r="DB386" s="76"/>
      <c r="DC386" s="147"/>
      <c r="DD386" s="76"/>
    </row>
    <row r="387" spans="2:108" x14ac:dyDescent="0.2"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S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  <c r="BN387" s="76"/>
      <c r="BO387" s="76"/>
      <c r="BP387" s="76"/>
      <c r="BQ387" s="76"/>
      <c r="BR387" s="76"/>
      <c r="BS387" s="76"/>
      <c r="BT387" s="76"/>
      <c r="BU387" s="76"/>
      <c r="BV387" s="76"/>
      <c r="BW387" s="76"/>
      <c r="BX387" s="76"/>
      <c r="BY387" s="76"/>
      <c r="BZ387" s="76"/>
      <c r="CA387" s="76"/>
      <c r="CB387" s="76"/>
      <c r="CC387" s="76"/>
      <c r="CD387" s="76"/>
      <c r="CE387" s="76"/>
      <c r="CF387" s="76"/>
      <c r="CG387" s="76"/>
      <c r="CH387" s="76"/>
      <c r="CI387" s="76"/>
      <c r="CJ387" s="76"/>
      <c r="CK387" s="76"/>
      <c r="CL387" s="76"/>
      <c r="CM387" s="77"/>
      <c r="CN387" s="77"/>
      <c r="CO387" s="77"/>
      <c r="CP387" s="77"/>
      <c r="CQ387" s="77"/>
      <c r="CR387" s="77"/>
      <c r="CS387" s="77"/>
      <c r="CT387" s="77"/>
      <c r="CU387" s="77"/>
      <c r="CV387" s="76"/>
      <c r="CW387" s="147"/>
      <c r="CX387" s="76"/>
      <c r="CY387" s="147"/>
      <c r="CZ387" s="76"/>
      <c r="DA387" s="147"/>
      <c r="DB387" s="76"/>
      <c r="DC387" s="147"/>
      <c r="DD387" s="76"/>
    </row>
    <row r="388" spans="2:108" x14ac:dyDescent="0.2"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S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  <c r="BN388" s="76"/>
      <c r="BO388" s="76"/>
      <c r="BP388" s="76"/>
      <c r="BQ388" s="76"/>
      <c r="BR388" s="76"/>
      <c r="BS388" s="76"/>
      <c r="BT388" s="76"/>
      <c r="BU388" s="76"/>
      <c r="BV388" s="76"/>
      <c r="BW388" s="76"/>
      <c r="BX388" s="76"/>
      <c r="BY388" s="76"/>
      <c r="BZ388" s="76"/>
      <c r="CA388" s="76"/>
      <c r="CB388" s="76"/>
      <c r="CC388" s="76"/>
      <c r="CD388" s="76"/>
      <c r="CE388" s="76"/>
      <c r="CF388" s="76"/>
      <c r="CG388" s="76"/>
      <c r="CH388" s="76"/>
      <c r="CI388" s="76"/>
      <c r="CJ388" s="76"/>
      <c r="CK388" s="76"/>
      <c r="CL388" s="76"/>
      <c r="CM388" s="77"/>
      <c r="CN388" s="77"/>
      <c r="CO388" s="77"/>
      <c r="CP388" s="77"/>
      <c r="CQ388" s="77"/>
      <c r="CR388" s="77"/>
      <c r="CS388" s="77"/>
      <c r="CT388" s="77"/>
      <c r="CU388" s="77"/>
      <c r="CV388" s="76"/>
      <c r="CW388" s="147"/>
      <c r="CX388" s="76"/>
      <c r="CY388" s="147"/>
      <c r="CZ388" s="76"/>
      <c r="DA388" s="147"/>
      <c r="DB388" s="76"/>
      <c r="DC388" s="147"/>
      <c r="DD388" s="76"/>
    </row>
    <row r="389" spans="2:108" x14ac:dyDescent="0.2"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S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  <c r="BN389" s="76"/>
      <c r="BO389" s="76"/>
      <c r="BP389" s="76"/>
      <c r="BQ389" s="76"/>
      <c r="BR389" s="76"/>
      <c r="BS389" s="76"/>
      <c r="BT389" s="76"/>
      <c r="BU389" s="76"/>
      <c r="BV389" s="76"/>
      <c r="BW389" s="76"/>
      <c r="BX389" s="76"/>
      <c r="BY389" s="76"/>
      <c r="BZ389" s="76"/>
      <c r="CA389" s="76"/>
      <c r="CB389" s="76"/>
      <c r="CC389" s="76"/>
      <c r="CD389" s="76"/>
      <c r="CE389" s="76"/>
      <c r="CF389" s="76"/>
      <c r="CG389" s="76"/>
      <c r="CH389" s="76"/>
      <c r="CI389" s="76"/>
      <c r="CJ389" s="76"/>
      <c r="CK389" s="76"/>
      <c r="CL389" s="76"/>
      <c r="CM389" s="77"/>
      <c r="CN389" s="77"/>
      <c r="CO389" s="77"/>
      <c r="CP389" s="77"/>
      <c r="CQ389" s="77"/>
      <c r="CR389" s="77"/>
      <c r="CS389" s="77"/>
      <c r="CT389" s="77"/>
      <c r="CU389" s="77"/>
      <c r="CV389" s="76"/>
      <c r="CW389" s="147"/>
      <c r="CX389" s="76"/>
      <c r="CY389" s="147"/>
      <c r="CZ389" s="76"/>
      <c r="DA389" s="147"/>
      <c r="DB389" s="76"/>
      <c r="DC389" s="147"/>
      <c r="DD389" s="76"/>
    </row>
    <row r="390" spans="2:108" x14ac:dyDescent="0.2"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S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6"/>
      <c r="BO390" s="76"/>
      <c r="BP390" s="76"/>
      <c r="BQ390" s="76"/>
      <c r="BR390" s="76"/>
      <c r="BS390" s="76"/>
      <c r="BT390" s="76"/>
      <c r="BU390" s="76"/>
      <c r="BV390" s="76"/>
      <c r="BW390" s="76"/>
      <c r="BX390" s="76"/>
      <c r="BY390" s="76"/>
      <c r="BZ390" s="76"/>
      <c r="CA390" s="76"/>
      <c r="CB390" s="76"/>
      <c r="CC390" s="76"/>
      <c r="CD390" s="76"/>
      <c r="CE390" s="76"/>
      <c r="CF390" s="76"/>
      <c r="CG390" s="76"/>
      <c r="CH390" s="76"/>
      <c r="CI390" s="76"/>
      <c r="CJ390" s="76"/>
      <c r="CK390" s="76"/>
      <c r="CL390" s="76"/>
      <c r="CM390" s="77"/>
      <c r="CN390" s="77"/>
      <c r="CO390" s="77"/>
      <c r="CP390" s="77"/>
      <c r="CQ390" s="77"/>
      <c r="CR390" s="77"/>
      <c r="CS390" s="77"/>
      <c r="CT390" s="77"/>
      <c r="CU390" s="77"/>
      <c r="CV390" s="76"/>
      <c r="CW390" s="147"/>
      <c r="CX390" s="76"/>
      <c r="CY390" s="147"/>
      <c r="CZ390" s="76"/>
      <c r="DA390" s="147"/>
      <c r="DB390" s="76"/>
      <c r="DC390" s="147"/>
      <c r="DD390" s="76"/>
    </row>
    <row r="391" spans="2:108" x14ac:dyDescent="0.2"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S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  <c r="BN391" s="76"/>
      <c r="BO391" s="76"/>
      <c r="BP391" s="76"/>
      <c r="BQ391" s="76"/>
      <c r="BR391" s="76"/>
      <c r="BS391" s="76"/>
      <c r="BT391" s="76"/>
      <c r="BU391" s="76"/>
      <c r="BV391" s="76"/>
      <c r="BW391" s="76"/>
      <c r="BX391" s="76"/>
      <c r="BY391" s="76"/>
      <c r="BZ391" s="76"/>
      <c r="CA391" s="76"/>
      <c r="CB391" s="76"/>
      <c r="CC391" s="76"/>
      <c r="CD391" s="76"/>
      <c r="CE391" s="76"/>
      <c r="CF391" s="76"/>
      <c r="CG391" s="76"/>
      <c r="CH391" s="76"/>
      <c r="CI391" s="76"/>
      <c r="CJ391" s="76"/>
      <c r="CK391" s="76"/>
      <c r="CL391" s="76"/>
      <c r="CM391" s="77"/>
      <c r="CN391" s="77"/>
      <c r="CO391" s="77"/>
      <c r="CP391" s="77"/>
      <c r="CQ391" s="77"/>
      <c r="CR391" s="77"/>
      <c r="CS391" s="77"/>
      <c r="CT391" s="77"/>
      <c r="CU391" s="77"/>
      <c r="CV391" s="76"/>
      <c r="CW391" s="147"/>
      <c r="CX391" s="76"/>
      <c r="CY391" s="147"/>
      <c r="CZ391" s="76"/>
      <c r="DA391" s="147"/>
      <c r="DB391" s="76"/>
      <c r="DC391" s="147"/>
      <c r="DD391" s="76"/>
    </row>
    <row r="392" spans="2:108" x14ac:dyDescent="0.2"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S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T392" s="76"/>
      <c r="BU392" s="76"/>
      <c r="BV392" s="76"/>
      <c r="BW392" s="76"/>
      <c r="BX392" s="76"/>
      <c r="BY392" s="76"/>
      <c r="BZ392" s="76"/>
      <c r="CA392" s="76"/>
      <c r="CB392" s="76"/>
      <c r="CC392" s="76"/>
      <c r="CD392" s="76"/>
      <c r="CE392" s="76"/>
      <c r="CF392" s="76"/>
      <c r="CG392" s="76"/>
      <c r="CH392" s="76"/>
      <c r="CI392" s="76"/>
      <c r="CJ392" s="76"/>
      <c r="CK392" s="76"/>
      <c r="CL392" s="76"/>
      <c r="CM392" s="77"/>
      <c r="CN392" s="77"/>
      <c r="CO392" s="77"/>
      <c r="CP392" s="77"/>
      <c r="CQ392" s="77"/>
      <c r="CR392" s="77"/>
      <c r="CS392" s="77"/>
      <c r="CT392" s="77"/>
      <c r="CU392" s="77"/>
      <c r="CV392" s="76"/>
      <c r="CW392" s="147"/>
      <c r="CX392" s="76"/>
      <c r="CY392" s="147"/>
      <c r="CZ392" s="76"/>
      <c r="DA392" s="147"/>
      <c r="DB392" s="76"/>
      <c r="DC392" s="147"/>
      <c r="DD392" s="76"/>
    </row>
    <row r="393" spans="2:108" x14ac:dyDescent="0.2"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S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  <c r="BN393" s="76"/>
      <c r="BO393" s="76"/>
      <c r="BP393" s="76"/>
      <c r="BQ393" s="76"/>
      <c r="BR393" s="76"/>
      <c r="BS393" s="76"/>
      <c r="BT393" s="76"/>
      <c r="BU393" s="76"/>
      <c r="BV393" s="76"/>
      <c r="BW393" s="76"/>
      <c r="BX393" s="76"/>
      <c r="BY393" s="76"/>
      <c r="BZ393" s="76"/>
      <c r="CA393" s="76"/>
      <c r="CB393" s="76"/>
      <c r="CC393" s="76"/>
      <c r="CD393" s="76"/>
      <c r="CE393" s="76"/>
      <c r="CF393" s="76"/>
      <c r="CG393" s="76"/>
      <c r="CH393" s="76"/>
      <c r="CI393" s="76"/>
      <c r="CJ393" s="76"/>
      <c r="CK393" s="76"/>
      <c r="CL393" s="76"/>
      <c r="CM393" s="77"/>
      <c r="CN393" s="77"/>
      <c r="CO393" s="77"/>
      <c r="CP393" s="77"/>
      <c r="CQ393" s="77"/>
      <c r="CR393" s="77"/>
      <c r="CS393" s="77"/>
      <c r="CT393" s="77"/>
      <c r="CU393" s="77"/>
      <c r="CV393" s="76"/>
      <c r="CW393" s="147"/>
      <c r="CX393" s="76"/>
      <c r="CY393" s="147"/>
      <c r="CZ393" s="76"/>
      <c r="DA393" s="147"/>
      <c r="DB393" s="76"/>
      <c r="DC393" s="147"/>
      <c r="DD393" s="76"/>
    </row>
    <row r="394" spans="2:108" x14ac:dyDescent="0.2"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S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  <c r="BN394" s="76"/>
      <c r="BO394" s="76"/>
      <c r="BP394" s="76"/>
      <c r="BQ394" s="76"/>
      <c r="BR394" s="76"/>
      <c r="BS394" s="76"/>
      <c r="BT394" s="76"/>
      <c r="BU394" s="76"/>
      <c r="BV394" s="76"/>
      <c r="BW394" s="76"/>
      <c r="BX394" s="76"/>
      <c r="BY394" s="76"/>
      <c r="BZ394" s="76"/>
      <c r="CA394" s="76"/>
      <c r="CB394" s="76"/>
      <c r="CC394" s="76"/>
      <c r="CD394" s="76"/>
      <c r="CE394" s="76"/>
      <c r="CF394" s="76"/>
      <c r="CG394" s="76"/>
      <c r="CH394" s="76"/>
      <c r="CI394" s="76"/>
      <c r="CJ394" s="76"/>
      <c r="CK394" s="76"/>
      <c r="CL394" s="76"/>
      <c r="CM394" s="77"/>
      <c r="CN394" s="77"/>
      <c r="CO394" s="77"/>
      <c r="CP394" s="77"/>
      <c r="CQ394" s="77"/>
      <c r="CR394" s="77"/>
      <c r="CS394" s="77"/>
      <c r="CT394" s="77"/>
      <c r="CU394" s="77"/>
      <c r="CV394" s="76"/>
      <c r="CW394" s="147"/>
      <c r="CX394" s="76"/>
      <c r="CY394" s="147"/>
      <c r="CZ394" s="76"/>
      <c r="DA394" s="147"/>
      <c r="DB394" s="76"/>
      <c r="DC394" s="147"/>
      <c r="DD394" s="76"/>
    </row>
    <row r="395" spans="2:108" x14ac:dyDescent="0.2"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S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6"/>
      <c r="BO395" s="76"/>
      <c r="BP395" s="76"/>
      <c r="BQ395" s="76"/>
      <c r="BR395" s="76"/>
      <c r="BS395" s="76"/>
      <c r="BT395" s="76"/>
      <c r="BU395" s="76"/>
      <c r="BV395" s="76"/>
      <c r="BW395" s="76"/>
      <c r="BX395" s="76"/>
      <c r="BY395" s="76"/>
      <c r="BZ395" s="76"/>
      <c r="CA395" s="76"/>
      <c r="CB395" s="76"/>
      <c r="CC395" s="76"/>
      <c r="CD395" s="76"/>
      <c r="CE395" s="76"/>
      <c r="CF395" s="76"/>
      <c r="CG395" s="76"/>
      <c r="CH395" s="76"/>
      <c r="CI395" s="76"/>
      <c r="CJ395" s="76"/>
      <c r="CK395" s="76"/>
      <c r="CL395" s="76"/>
      <c r="CM395" s="77"/>
      <c r="CN395" s="77"/>
      <c r="CO395" s="77"/>
      <c r="CP395" s="77"/>
      <c r="CQ395" s="77"/>
      <c r="CR395" s="77"/>
      <c r="CS395" s="77"/>
      <c r="CT395" s="77"/>
      <c r="CU395" s="77"/>
      <c r="CV395" s="76"/>
      <c r="CW395" s="147"/>
      <c r="CX395" s="76"/>
      <c r="CY395" s="147"/>
      <c r="CZ395" s="76"/>
      <c r="DA395" s="147"/>
      <c r="DB395" s="76"/>
      <c r="DC395" s="147"/>
      <c r="DD395" s="76"/>
    </row>
    <row r="396" spans="2:108" x14ac:dyDescent="0.2"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S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  <c r="BN396" s="76"/>
      <c r="BO396" s="76"/>
      <c r="BP396" s="76"/>
      <c r="BQ396" s="76"/>
      <c r="BR396" s="76"/>
      <c r="BS396" s="76"/>
      <c r="BT396" s="76"/>
      <c r="BU396" s="76"/>
      <c r="BV396" s="76"/>
      <c r="BW396" s="76"/>
      <c r="BX396" s="76"/>
      <c r="BY396" s="76"/>
      <c r="BZ396" s="76"/>
      <c r="CA396" s="76"/>
      <c r="CB396" s="76"/>
      <c r="CC396" s="76"/>
      <c r="CD396" s="76"/>
      <c r="CE396" s="76"/>
      <c r="CF396" s="76"/>
      <c r="CG396" s="76"/>
      <c r="CH396" s="76"/>
      <c r="CI396" s="76"/>
      <c r="CJ396" s="76"/>
      <c r="CK396" s="76"/>
      <c r="CL396" s="76"/>
      <c r="CM396" s="77"/>
      <c r="CN396" s="77"/>
      <c r="CO396" s="77"/>
      <c r="CP396" s="77"/>
      <c r="CQ396" s="77"/>
      <c r="CR396" s="77"/>
      <c r="CS396" s="77"/>
      <c r="CT396" s="77"/>
      <c r="CU396" s="77"/>
      <c r="CV396" s="76"/>
      <c r="CW396" s="147"/>
      <c r="CX396" s="76"/>
      <c r="CY396" s="147"/>
      <c r="CZ396" s="76"/>
      <c r="DA396" s="147"/>
      <c r="DB396" s="76"/>
      <c r="DC396" s="147"/>
      <c r="DD396" s="76"/>
    </row>
    <row r="397" spans="2:108" x14ac:dyDescent="0.2"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S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6"/>
      <c r="BO397" s="76"/>
      <c r="BP397" s="76"/>
      <c r="BQ397" s="76"/>
      <c r="BR397" s="76"/>
      <c r="BS397" s="76"/>
      <c r="BT397" s="76"/>
      <c r="BU397" s="76"/>
      <c r="BV397" s="76"/>
      <c r="BW397" s="76"/>
      <c r="BX397" s="76"/>
      <c r="BY397" s="76"/>
      <c r="BZ397" s="76"/>
      <c r="CA397" s="76"/>
      <c r="CB397" s="76"/>
      <c r="CC397" s="76"/>
      <c r="CD397" s="76"/>
      <c r="CE397" s="76"/>
      <c r="CF397" s="76"/>
      <c r="CG397" s="76"/>
      <c r="CH397" s="76"/>
      <c r="CI397" s="76"/>
      <c r="CJ397" s="76"/>
      <c r="CK397" s="76"/>
      <c r="CL397" s="76"/>
      <c r="CM397" s="77"/>
      <c r="CN397" s="77"/>
      <c r="CO397" s="77"/>
      <c r="CP397" s="77"/>
      <c r="CQ397" s="77"/>
      <c r="CR397" s="77"/>
      <c r="CS397" s="77"/>
      <c r="CT397" s="77"/>
      <c r="CU397" s="77"/>
      <c r="CV397" s="76"/>
      <c r="CW397" s="147"/>
      <c r="CX397" s="76"/>
      <c r="CY397" s="147"/>
      <c r="CZ397" s="76"/>
      <c r="DA397" s="147"/>
      <c r="DB397" s="76"/>
      <c r="DC397" s="147"/>
      <c r="DD397" s="76"/>
    </row>
    <row r="398" spans="2:108" x14ac:dyDescent="0.2"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S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  <c r="BN398" s="76"/>
      <c r="BO398" s="76"/>
      <c r="BP398" s="76"/>
      <c r="BQ398" s="76"/>
      <c r="BR398" s="76"/>
      <c r="BS398" s="76"/>
      <c r="BT398" s="76"/>
      <c r="BU398" s="76"/>
      <c r="BV398" s="76"/>
      <c r="BW398" s="76"/>
      <c r="BX398" s="76"/>
      <c r="BY398" s="76"/>
      <c r="BZ398" s="76"/>
      <c r="CA398" s="76"/>
      <c r="CB398" s="76"/>
      <c r="CC398" s="76"/>
      <c r="CD398" s="76"/>
      <c r="CE398" s="76"/>
      <c r="CF398" s="76"/>
      <c r="CG398" s="76"/>
      <c r="CH398" s="76"/>
      <c r="CI398" s="76"/>
      <c r="CJ398" s="76"/>
      <c r="CK398" s="76"/>
      <c r="CL398" s="76"/>
      <c r="CM398" s="77"/>
      <c r="CN398" s="77"/>
      <c r="CO398" s="77"/>
      <c r="CP398" s="77"/>
      <c r="CQ398" s="77"/>
      <c r="CR398" s="77"/>
      <c r="CS398" s="77"/>
      <c r="CT398" s="77"/>
      <c r="CU398" s="77"/>
      <c r="CV398" s="76"/>
      <c r="CW398" s="147"/>
      <c r="CX398" s="76"/>
      <c r="CY398" s="147"/>
      <c r="CZ398" s="76"/>
      <c r="DA398" s="147"/>
      <c r="DB398" s="76"/>
      <c r="DC398" s="147"/>
      <c r="DD398" s="76"/>
    </row>
    <row r="399" spans="2:108" x14ac:dyDescent="0.2"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S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6"/>
      <c r="BO399" s="76"/>
      <c r="BP399" s="76"/>
      <c r="BQ399" s="76"/>
      <c r="BR399" s="76"/>
      <c r="BS399" s="76"/>
      <c r="BT399" s="76"/>
      <c r="BU399" s="76"/>
      <c r="BV399" s="76"/>
      <c r="BW399" s="76"/>
      <c r="BX399" s="76"/>
      <c r="BY399" s="76"/>
      <c r="BZ399" s="76"/>
      <c r="CA399" s="76"/>
      <c r="CB399" s="76"/>
      <c r="CC399" s="76"/>
      <c r="CD399" s="76"/>
      <c r="CE399" s="76"/>
      <c r="CF399" s="76"/>
      <c r="CG399" s="76"/>
      <c r="CH399" s="76"/>
      <c r="CI399" s="76"/>
      <c r="CJ399" s="76"/>
      <c r="CK399" s="76"/>
      <c r="CL399" s="76"/>
      <c r="CM399" s="77"/>
      <c r="CN399" s="77"/>
      <c r="CO399" s="77"/>
      <c r="CP399" s="77"/>
      <c r="CQ399" s="77"/>
      <c r="CR399" s="77"/>
      <c r="CS399" s="77"/>
      <c r="CT399" s="77"/>
      <c r="CU399" s="77"/>
      <c r="CV399" s="76"/>
      <c r="CW399" s="147"/>
      <c r="CX399" s="76"/>
      <c r="CY399" s="147"/>
      <c r="CZ399" s="76"/>
      <c r="DA399" s="147"/>
      <c r="DB399" s="76"/>
      <c r="DC399" s="147"/>
      <c r="DD399" s="76"/>
    </row>
    <row r="400" spans="2:108" x14ac:dyDescent="0.2"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S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6"/>
      <c r="BO400" s="76"/>
      <c r="BP400" s="76"/>
      <c r="BQ400" s="76"/>
      <c r="BR400" s="76"/>
      <c r="BS400" s="76"/>
      <c r="BT400" s="76"/>
      <c r="BU400" s="76"/>
      <c r="BV400" s="76"/>
      <c r="BW400" s="76"/>
      <c r="BX400" s="76"/>
      <c r="BY400" s="76"/>
      <c r="BZ400" s="76"/>
      <c r="CA400" s="76"/>
      <c r="CB400" s="76"/>
      <c r="CC400" s="76"/>
      <c r="CD400" s="76"/>
      <c r="CE400" s="76"/>
      <c r="CF400" s="76"/>
      <c r="CG400" s="76"/>
      <c r="CH400" s="76"/>
      <c r="CI400" s="76"/>
      <c r="CJ400" s="76"/>
      <c r="CK400" s="76"/>
      <c r="CL400" s="76"/>
      <c r="CM400" s="77"/>
      <c r="CN400" s="77"/>
      <c r="CO400" s="77"/>
      <c r="CP400" s="77"/>
      <c r="CQ400" s="77"/>
      <c r="CR400" s="77"/>
      <c r="CS400" s="77"/>
      <c r="CT400" s="77"/>
      <c r="CU400" s="77"/>
      <c r="CV400" s="76"/>
      <c r="CW400" s="147"/>
      <c r="CX400" s="76"/>
      <c r="CY400" s="147"/>
      <c r="CZ400" s="76"/>
      <c r="DA400" s="147"/>
      <c r="DB400" s="76"/>
      <c r="DC400" s="147"/>
      <c r="DD400" s="76"/>
    </row>
    <row r="401" spans="2:108" x14ac:dyDescent="0.2"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S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6"/>
      <c r="BO401" s="76"/>
      <c r="BP401" s="76"/>
      <c r="BQ401" s="76"/>
      <c r="BR401" s="76"/>
      <c r="BS401" s="76"/>
      <c r="BT401" s="76"/>
      <c r="BU401" s="76"/>
      <c r="BV401" s="76"/>
      <c r="BW401" s="76"/>
      <c r="BX401" s="76"/>
      <c r="BY401" s="76"/>
      <c r="BZ401" s="76"/>
      <c r="CA401" s="76"/>
      <c r="CB401" s="76"/>
      <c r="CC401" s="76"/>
      <c r="CD401" s="76"/>
      <c r="CE401" s="76"/>
      <c r="CF401" s="76"/>
      <c r="CG401" s="76"/>
      <c r="CH401" s="76"/>
      <c r="CI401" s="76"/>
      <c r="CJ401" s="76"/>
      <c r="CK401" s="76"/>
      <c r="CL401" s="76"/>
      <c r="CM401" s="77"/>
      <c r="CN401" s="77"/>
      <c r="CO401" s="77"/>
      <c r="CP401" s="77"/>
      <c r="CQ401" s="77"/>
      <c r="CR401" s="77"/>
      <c r="CS401" s="77"/>
      <c r="CT401" s="77"/>
      <c r="CU401" s="77"/>
      <c r="CV401" s="76"/>
      <c r="CW401" s="147"/>
      <c r="CX401" s="76"/>
      <c r="CY401" s="147"/>
      <c r="CZ401" s="76"/>
      <c r="DA401" s="147"/>
      <c r="DB401" s="76"/>
      <c r="DC401" s="147"/>
      <c r="DD401" s="76"/>
    </row>
    <row r="402" spans="2:108" x14ac:dyDescent="0.2"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S402" s="76"/>
      <c r="AU402" s="76"/>
      <c r="AV402" s="76"/>
      <c r="AW402" s="76"/>
      <c r="AX402" s="76"/>
      <c r="AY402" s="76"/>
      <c r="AZ402" s="76"/>
      <c r="BA402" s="76"/>
      <c r="BB402" s="76"/>
      <c r="BC402" s="76"/>
      <c r="BD402" s="76"/>
      <c r="BE402" s="76"/>
      <c r="BF402" s="76"/>
      <c r="BG402" s="76"/>
      <c r="BH402" s="76"/>
      <c r="BI402" s="76"/>
      <c r="BJ402" s="76"/>
      <c r="BK402" s="76"/>
      <c r="BL402" s="76"/>
      <c r="BM402" s="76"/>
      <c r="BN402" s="76"/>
      <c r="BO402" s="76"/>
      <c r="BP402" s="76"/>
      <c r="BQ402" s="76"/>
      <c r="BR402" s="76"/>
      <c r="BS402" s="76"/>
      <c r="BT402" s="76"/>
      <c r="BU402" s="76"/>
      <c r="BV402" s="76"/>
      <c r="BW402" s="76"/>
      <c r="BX402" s="76"/>
      <c r="BY402" s="76"/>
      <c r="BZ402" s="76"/>
      <c r="CA402" s="76"/>
      <c r="CB402" s="76"/>
      <c r="CC402" s="76"/>
      <c r="CD402" s="76"/>
      <c r="CE402" s="76"/>
      <c r="CF402" s="76"/>
      <c r="CG402" s="76"/>
      <c r="CH402" s="76"/>
      <c r="CI402" s="76"/>
      <c r="CJ402" s="76"/>
      <c r="CK402" s="76"/>
      <c r="CL402" s="76"/>
      <c r="CM402" s="77"/>
      <c r="CN402" s="77"/>
      <c r="CO402" s="77"/>
      <c r="CP402" s="77"/>
      <c r="CQ402" s="77"/>
      <c r="CR402" s="77"/>
      <c r="CS402" s="77"/>
      <c r="CT402" s="77"/>
      <c r="CU402" s="77"/>
      <c r="CV402" s="76"/>
      <c r="CW402" s="147"/>
      <c r="CX402" s="76"/>
      <c r="CY402" s="147"/>
      <c r="CZ402" s="76"/>
      <c r="DA402" s="147"/>
      <c r="DB402" s="76"/>
      <c r="DC402" s="147"/>
      <c r="DD402" s="76"/>
    </row>
    <row r="403" spans="2:108" x14ac:dyDescent="0.2"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S403" s="76"/>
      <c r="AU403" s="76"/>
      <c r="AV403" s="76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76"/>
      <c r="BH403" s="76"/>
      <c r="BI403" s="76"/>
      <c r="BJ403" s="76"/>
      <c r="BK403" s="76"/>
      <c r="BL403" s="76"/>
      <c r="BM403" s="76"/>
      <c r="BN403" s="76"/>
      <c r="BO403" s="76"/>
      <c r="BP403" s="76"/>
      <c r="BQ403" s="76"/>
      <c r="BR403" s="76"/>
      <c r="BS403" s="76"/>
      <c r="BT403" s="76"/>
      <c r="BU403" s="76"/>
      <c r="BV403" s="76"/>
      <c r="BW403" s="76"/>
      <c r="BX403" s="76"/>
      <c r="BY403" s="76"/>
      <c r="BZ403" s="76"/>
      <c r="CA403" s="76"/>
      <c r="CB403" s="76"/>
      <c r="CC403" s="76"/>
      <c r="CD403" s="76"/>
      <c r="CE403" s="76"/>
      <c r="CF403" s="76"/>
      <c r="CG403" s="76"/>
      <c r="CH403" s="76"/>
      <c r="CI403" s="76"/>
      <c r="CJ403" s="76"/>
      <c r="CK403" s="76"/>
      <c r="CL403" s="76"/>
      <c r="CM403" s="77"/>
      <c r="CN403" s="77"/>
      <c r="CO403" s="77"/>
      <c r="CP403" s="77"/>
      <c r="CQ403" s="77"/>
      <c r="CR403" s="77"/>
      <c r="CS403" s="77"/>
      <c r="CT403" s="77"/>
      <c r="CU403" s="77"/>
      <c r="CV403" s="76"/>
      <c r="CW403" s="147"/>
      <c r="CX403" s="76"/>
      <c r="CY403" s="147"/>
      <c r="CZ403" s="76"/>
      <c r="DA403" s="147"/>
      <c r="DB403" s="76"/>
      <c r="DC403" s="147"/>
      <c r="DD403" s="76"/>
    </row>
    <row r="404" spans="2:108" x14ac:dyDescent="0.2"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S404" s="76"/>
      <c r="AU404" s="76"/>
      <c r="AV404" s="76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  <c r="BL404" s="76"/>
      <c r="BM404" s="76"/>
      <c r="BN404" s="76"/>
      <c r="BO404" s="76"/>
      <c r="BP404" s="76"/>
      <c r="BQ404" s="76"/>
      <c r="BR404" s="76"/>
      <c r="BS404" s="76"/>
      <c r="BT404" s="76"/>
      <c r="BU404" s="76"/>
      <c r="BV404" s="76"/>
      <c r="BW404" s="76"/>
      <c r="BX404" s="76"/>
      <c r="BY404" s="76"/>
      <c r="BZ404" s="76"/>
      <c r="CA404" s="76"/>
      <c r="CB404" s="76"/>
      <c r="CC404" s="76"/>
      <c r="CD404" s="76"/>
      <c r="CE404" s="76"/>
      <c r="CF404" s="76"/>
      <c r="CG404" s="76"/>
      <c r="CH404" s="76"/>
      <c r="CI404" s="76"/>
      <c r="CJ404" s="76"/>
      <c r="CK404" s="76"/>
      <c r="CL404" s="76"/>
      <c r="CM404" s="77"/>
      <c r="CN404" s="77"/>
      <c r="CO404" s="77"/>
      <c r="CP404" s="77"/>
      <c r="CQ404" s="77"/>
      <c r="CR404" s="77"/>
      <c r="CS404" s="77"/>
      <c r="CT404" s="77"/>
      <c r="CU404" s="77"/>
      <c r="CV404" s="76"/>
      <c r="CW404" s="147"/>
      <c r="CX404" s="76"/>
      <c r="CY404" s="147"/>
      <c r="CZ404" s="76"/>
      <c r="DA404" s="147"/>
      <c r="DB404" s="76"/>
      <c r="DC404" s="147"/>
      <c r="DD404" s="76"/>
    </row>
    <row r="405" spans="2:108" x14ac:dyDescent="0.2"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S405" s="76"/>
      <c r="AU405" s="76"/>
      <c r="AV405" s="76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  <c r="BN405" s="76"/>
      <c r="BO405" s="76"/>
      <c r="BP405" s="76"/>
      <c r="BQ405" s="76"/>
      <c r="BR405" s="76"/>
      <c r="BS405" s="76"/>
      <c r="BT405" s="76"/>
      <c r="BU405" s="76"/>
      <c r="BV405" s="76"/>
      <c r="BW405" s="76"/>
      <c r="BX405" s="76"/>
      <c r="BY405" s="76"/>
      <c r="BZ405" s="76"/>
      <c r="CA405" s="76"/>
      <c r="CB405" s="76"/>
      <c r="CC405" s="76"/>
      <c r="CD405" s="76"/>
      <c r="CE405" s="76"/>
      <c r="CF405" s="76"/>
      <c r="CG405" s="76"/>
      <c r="CH405" s="76"/>
      <c r="CI405" s="76"/>
      <c r="CJ405" s="76"/>
      <c r="CK405" s="76"/>
      <c r="CL405" s="76"/>
      <c r="CM405" s="77"/>
      <c r="CN405" s="77"/>
      <c r="CO405" s="77"/>
      <c r="CP405" s="77"/>
      <c r="CQ405" s="77"/>
      <c r="CR405" s="77"/>
      <c r="CS405" s="77"/>
      <c r="CT405" s="77"/>
      <c r="CU405" s="77"/>
      <c r="CV405" s="76"/>
      <c r="CW405" s="147"/>
      <c r="CX405" s="76"/>
      <c r="CY405" s="147"/>
      <c r="CZ405" s="76"/>
      <c r="DA405" s="147"/>
      <c r="DB405" s="76"/>
      <c r="DC405" s="147"/>
      <c r="DD405" s="76"/>
    </row>
    <row r="406" spans="2:108" x14ac:dyDescent="0.2"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S406" s="76"/>
      <c r="AU406" s="76"/>
      <c r="AV406" s="76"/>
      <c r="AW406" s="76"/>
      <c r="AX406" s="76"/>
      <c r="AY406" s="76"/>
      <c r="AZ406" s="76"/>
      <c r="BA406" s="76"/>
      <c r="BB406" s="76"/>
      <c r="BC406" s="76"/>
      <c r="BD406" s="76"/>
      <c r="BE406" s="76"/>
      <c r="BF406" s="76"/>
      <c r="BG406" s="76"/>
      <c r="BH406" s="76"/>
      <c r="BI406" s="76"/>
      <c r="BJ406" s="76"/>
      <c r="BK406" s="76"/>
      <c r="BL406" s="76"/>
      <c r="BM406" s="76"/>
      <c r="BN406" s="76"/>
      <c r="BO406" s="76"/>
      <c r="BP406" s="76"/>
      <c r="BQ406" s="76"/>
      <c r="BR406" s="76"/>
      <c r="BS406" s="76"/>
      <c r="BT406" s="76"/>
      <c r="BU406" s="76"/>
      <c r="BV406" s="76"/>
      <c r="BW406" s="76"/>
      <c r="BX406" s="76"/>
      <c r="BY406" s="76"/>
      <c r="BZ406" s="76"/>
      <c r="CA406" s="76"/>
      <c r="CB406" s="76"/>
      <c r="CC406" s="76"/>
      <c r="CD406" s="76"/>
      <c r="CE406" s="76"/>
      <c r="CF406" s="76"/>
      <c r="CG406" s="76"/>
      <c r="CH406" s="76"/>
      <c r="CI406" s="76"/>
      <c r="CJ406" s="76"/>
      <c r="CK406" s="76"/>
      <c r="CL406" s="76"/>
      <c r="CM406" s="77"/>
      <c r="CN406" s="77"/>
      <c r="CO406" s="77"/>
      <c r="CP406" s="77"/>
      <c r="CQ406" s="77"/>
      <c r="CR406" s="77"/>
      <c r="CS406" s="77"/>
      <c r="CT406" s="77"/>
      <c r="CU406" s="77"/>
      <c r="CV406" s="76"/>
      <c r="CW406" s="147"/>
      <c r="CX406" s="76"/>
      <c r="CY406" s="147"/>
      <c r="CZ406" s="76"/>
      <c r="DA406" s="147"/>
      <c r="DB406" s="76"/>
      <c r="DC406" s="147"/>
      <c r="DD406" s="76"/>
    </row>
    <row r="407" spans="2:108" x14ac:dyDescent="0.2"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S407" s="76"/>
      <c r="AU407" s="76"/>
      <c r="AV407" s="76"/>
      <c r="AW407" s="76"/>
      <c r="AX407" s="76"/>
      <c r="AY407" s="76"/>
      <c r="AZ407" s="76"/>
      <c r="BA407" s="76"/>
      <c r="BB407" s="76"/>
      <c r="BC407" s="76"/>
      <c r="BD407" s="76"/>
      <c r="BE407" s="76"/>
      <c r="BF407" s="76"/>
      <c r="BG407" s="76"/>
      <c r="BH407" s="76"/>
      <c r="BI407" s="76"/>
      <c r="BJ407" s="76"/>
      <c r="BK407" s="76"/>
      <c r="BL407" s="76"/>
      <c r="BM407" s="76"/>
      <c r="BN407" s="76"/>
      <c r="BO407" s="76"/>
      <c r="BP407" s="76"/>
      <c r="BQ407" s="76"/>
      <c r="BR407" s="76"/>
      <c r="BS407" s="76"/>
      <c r="BT407" s="76"/>
      <c r="BU407" s="76"/>
      <c r="BV407" s="76"/>
      <c r="BW407" s="76"/>
      <c r="BX407" s="76"/>
      <c r="BY407" s="76"/>
      <c r="BZ407" s="76"/>
      <c r="CA407" s="76"/>
      <c r="CB407" s="76"/>
      <c r="CC407" s="76"/>
      <c r="CD407" s="76"/>
      <c r="CE407" s="76"/>
      <c r="CF407" s="76"/>
      <c r="CG407" s="76"/>
      <c r="CH407" s="76"/>
      <c r="CI407" s="76"/>
      <c r="CJ407" s="76"/>
      <c r="CK407" s="76"/>
      <c r="CL407" s="76"/>
      <c r="CM407" s="77"/>
      <c r="CN407" s="77"/>
      <c r="CO407" s="77"/>
      <c r="CP407" s="77"/>
      <c r="CQ407" s="77"/>
      <c r="CR407" s="77"/>
      <c r="CS407" s="77"/>
      <c r="CT407" s="77"/>
      <c r="CU407" s="77"/>
      <c r="CV407" s="76"/>
      <c r="CW407" s="147"/>
      <c r="CX407" s="76"/>
      <c r="CY407" s="147"/>
      <c r="CZ407" s="76"/>
      <c r="DA407" s="147"/>
      <c r="DB407" s="76"/>
      <c r="DC407" s="147"/>
      <c r="DD407" s="76"/>
    </row>
    <row r="408" spans="2:108" x14ac:dyDescent="0.2"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S408" s="76"/>
      <c r="AU408" s="76"/>
      <c r="AV408" s="76"/>
      <c r="AW408" s="76"/>
      <c r="AX408" s="76"/>
      <c r="AY408" s="76"/>
      <c r="AZ408" s="76"/>
      <c r="BA408" s="76"/>
      <c r="BB408" s="76"/>
      <c r="BC408" s="76"/>
      <c r="BD408" s="76"/>
      <c r="BE408" s="76"/>
      <c r="BF408" s="76"/>
      <c r="BG408" s="76"/>
      <c r="BH408" s="76"/>
      <c r="BI408" s="76"/>
      <c r="BJ408" s="76"/>
      <c r="BK408" s="76"/>
      <c r="BL408" s="76"/>
      <c r="BM408" s="76"/>
      <c r="BN408" s="76"/>
      <c r="BO408" s="76"/>
      <c r="BP408" s="76"/>
      <c r="BQ408" s="76"/>
      <c r="BR408" s="76"/>
      <c r="BS408" s="76"/>
      <c r="BT408" s="76"/>
      <c r="BU408" s="76"/>
      <c r="BV408" s="76"/>
      <c r="BW408" s="76"/>
      <c r="BX408" s="76"/>
      <c r="BY408" s="76"/>
      <c r="BZ408" s="76"/>
      <c r="CA408" s="76"/>
      <c r="CB408" s="76"/>
      <c r="CC408" s="76"/>
      <c r="CD408" s="76"/>
      <c r="CE408" s="76"/>
      <c r="CF408" s="76"/>
      <c r="CG408" s="76"/>
      <c r="CH408" s="76"/>
      <c r="CI408" s="76"/>
      <c r="CJ408" s="76"/>
      <c r="CK408" s="76"/>
      <c r="CL408" s="76"/>
      <c r="CM408" s="77"/>
      <c r="CN408" s="77"/>
      <c r="CO408" s="77"/>
      <c r="CP408" s="77"/>
      <c r="CQ408" s="77"/>
      <c r="CR408" s="77"/>
      <c r="CS408" s="77"/>
      <c r="CT408" s="77"/>
      <c r="CU408" s="77"/>
      <c r="CV408" s="76"/>
      <c r="CW408" s="147"/>
      <c r="CX408" s="76"/>
      <c r="CY408" s="147"/>
      <c r="CZ408" s="76"/>
      <c r="DA408" s="147"/>
      <c r="DB408" s="76"/>
      <c r="DC408" s="147"/>
      <c r="DD408" s="76"/>
    </row>
    <row r="409" spans="2:108" x14ac:dyDescent="0.2"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S409" s="76"/>
      <c r="AU409" s="76"/>
      <c r="AV409" s="76"/>
      <c r="AW409" s="76"/>
      <c r="AX409" s="76"/>
      <c r="AY409" s="76"/>
      <c r="AZ409" s="76"/>
      <c r="BA409" s="76"/>
      <c r="BB409" s="76"/>
      <c r="BC409" s="76"/>
      <c r="BD409" s="76"/>
      <c r="BE409" s="76"/>
      <c r="BF409" s="76"/>
      <c r="BG409" s="76"/>
      <c r="BH409" s="76"/>
      <c r="BI409" s="76"/>
      <c r="BJ409" s="76"/>
      <c r="BK409" s="76"/>
      <c r="BL409" s="76"/>
      <c r="BM409" s="76"/>
      <c r="BN409" s="76"/>
      <c r="BO409" s="76"/>
      <c r="BP409" s="76"/>
      <c r="BQ409" s="76"/>
      <c r="BR409" s="76"/>
      <c r="BS409" s="76"/>
      <c r="BT409" s="76"/>
      <c r="BU409" s="76"/>
      <c r="BV409" s="76"/>
      <c r="BW409" s="76"/>
      <c r="BX409" s="76"/>
      <c r="BY409" s="76"/>
      <c r="BZ409" s="76"/>
      <c r="CA409" s="76"/>
      <c r="CB409" s="76"/>
      <c r="CC409" s="76"/>
      <c r="CD409" s="76"/>
      <c r="CE409" s="76"/>
      <c r="CF409" s="76"/>
      <c r="CG409" s="76"/>
      <c r="CH409" s="76"/>
      <c r="CI409" s="76"/>
      <c r="CJ409" s="76"/>
      <c r="CK409" s="76"/>
      <c r="CL409" s="76"/>
      <c r="CM409" s="77"/>
      <c r="CN409" s="77"/>
      <c r="CO409" s="77"/>
      <c r="CP409" s="77"/>
      <c r="CQ409" s="77"/>
      <c r="CR409" s="77"/>
      <c r="CS409" s="77"/>
      <c r="CT409" s="77"/>
      <c r="CU409" s="77"/>
      <c r="CV409" s="76"/>
      <c r="CW409" s="147"/>
      <c r="CX409" s="76"/>
      <c r="CY409" s="147"/>
      <c r="CZ409" s="76"/>
      <c r="DA409" s="147"/>
      <c r="DB409" s="76"/>
      <c r="DC409" s="147"/>
      <c r="DD409" s="76"/>
    </row>
    <row r="410" spans="2:108" x14ac:dyDescent="0.2"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S410" s="76"/>
      <c r="AU410" s="76"/>
      <c r="AV410" s="76"/>
      <c r="AW410" s="76"/>
      <c r="AX410" s="76"/>
      <c r="AY410" s="76"/>
      <c r="AZ410" s="76"/>
      <c r="BA410" s="76"/>
      <c r="BB410" s="76"/>
      <c r="BC410" s="76"/>
      <c r="BD410" s="76"/>
      <c r="BE410" s="76"/>
      <c r="BF410" s="76"/>
      <c r="BG410" s="76"/>
      <c r="BH410" s="76"/>
      <c r="BI410" s="76"/>
      <c r="BJ410" s="76"/>
      <c r="BK410" s="76"/>
      <c r="BL410" s="76"/>
      <c r="BM410" s="76"/>
      <c r="BN410" s="76"/>
      <c r="BO410" s="76"/>
      <c r="BP410" s="76"/>
      <c r="BQ410" s="76"/>
      <c r="BR410" s="76"/>
      <c r="BS410" s="76"/>
      <c r="BT410" s="76"/>
      <c r="BU410" s="76"/>
      <c r="BV410" s="76"/>
      <c r="BW410" s="76"/>
      <c r="BX410" s="76"/>
      <c r="BY410" s="76"/>
      <c r="BZ410" s="76"/>
      <c r="CA410" s="76"/>
      <c r="CB410" s="76"/>
      <c r="CC410" s="76"/>
      <c r="CD410" s="76"/>
      <c r="CE410" s="76"/>
      <c r="CF410" s="76"/>
      <c r="CG410" s="76"/>
      <c r="CH410" s="76"/>
      <c r="CI410" s="76"/>
      <c r="CJ410" s="76"/>
      <c r="CK410" s="76"/>
      <c r="CL410" s="76"/>
      <c r="CM410" s="77"/>
      <c r="CN410" s="77"/>
      <c r="CO410" s="77"/>
      <c r="CP410" s="77"/>
      <c r="CQ410" s="77"/>
      <c r="CR410" s="77"/>
      <c r="CS410" s="77"/>
      <c r="CT410" s="77"/>
      <c r="CU410" s="77"/>
      <c r="CV410" s="76"/>
      <c r="CW410" s="147"/>
      <c r="CX410" s="76"/>
      <c r="CY410" s="147"/>
      <c r="CZ410" s="76"/>
      <c r="DA410" s="147"/>
      <c r="DB410" s="76"/>
      <c r="DC410" s="147"/>
      <c r="DD410" s="76"/>
    </row>
    <row r="411" spans="2:108" x14ac:dyDescent="0.2"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S411" s="76"/>
      <c r="AU411" s="76"/>
      <c r="AV411" s="76"/>
      <c r="AW411" s="76"/>
      <c r="AX411" s="76"/>
      <c r="AY411" s="76"/>
      <c r="AZ411" s="76"/>
      <c r="BA411" s="76"/>
      <c r="BB411" s="76"/>
      <c r="BC411" s="76"/>
      <c r="BD411" s="76"/>
      <c r="BE411" s="76"/>
      <c r="BF411" s="76"/>
      <c r="BG411" s="76"/>
      <c r="BH411" s="76"/>
      <c r="BI411" s="76"/>
      <c r="BJ411" s="76"/>
      <c r="BK411" s="76"/>
      <c r="BL411" s="76"/>
      <c r="BM411" s="76"/>
      <c r="BN411" s="76"/>
      <c r="BO411" s="76"/>
      <c r="BP411" s="76"/>
      <c r="BQ411" s="76"/>
      <c r="BR411" s="76"/>
      <c r="BS411" s="76"/>
      <c r="BT411" s="76"/>
      <c r="BU411" s="76"/>
      <c r="BV411" s="76"/>
      <c r="BW411" s="76"/>
      <c r="BX411" s="76"/>
      <c r="BY411" s="76"/>
      <c r="BZ411" s="76"/>
      <c r="CA411" s="76"/>
      <c r="CB411" s="76"/>
      <c r="CC411" s="76"/>
      <c r="CD411" s="76"/>
      <c r="CE411" s="76"/>
      <c r="CF411" s="76"/>
      <c r="CG411" s="76"/>
      <c r="CH411" s="76"/>
      <c r="CI411" s="76"/>
      <c r="CJ411" s="76"/>
      <c r="CK411" s="76"/>
      <c r="CL411" s="76"/>
      <c r="CM411" s="77"/>
      <c r="CN411" s="77"/>
      <c r="CO411" s="77"/>
      <c r="CP411" s="77"/>
      <c r="CQ411" s="77"/>
      <c r="CR411" s="77"/>
      <c r="CS411" s="77"/>
      <c r="CT411" s="77"/>
      <c r="CU411" s="77"/>
      <c r="CV411" s="76"/>
      <c r="CW411" s="147"/>
      <c r="CX411" s="76"/>
      <c r="CY411" s="147"/>
      <c r="CZ411" s="76"/>
      <c r="DA411" s="147"/>
      <c r="DB411" s="76"/>
      <c r="DC411" s="147"/>
      <c r="DD411" s="76"/>
    </row>
    <row r="412" spans="2:108" x14ac:dyDescent="0.2"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S412" s="76"/>
      <c r="AU412" s="76"/>
      <c r="AV412" s="76"/>
      <c r="AW412" s="76"/>
      <c r="AX412" s="76"/>
      <c r="AY412" s="76"/>
      <c r="AZ412" s="76"/>
      <c r="BA412" s="76"/>
      <c r="BB412" s="76"/>
      <c r="BC412" s="76"/>
      <c r="BD412" s="76"/>
      <c r="BE412" s="76"/>
      <c r="BF412" s="76"/>
      <c r="BG412" s="76"/>
      <c r="BH412" s="76"/>
      <c r="BI412" s="76"/>
      <c r="BJ412" s="76"/>
      <c r="BK412" s="76"/>
      <c r="BL412" s="76"/>
      <c r="BM412" s="76"/>
      <c r="BN412" s="76"/>
      <c r="BO412" s="76"/>
      <c r="BP412" s="76"/>
      <c r="BQ412" s="76"/>
      <c r="BR412" s="76"/>
      <c r="BS412" s="76"/>
      <c r="BT412" s="76"/>
      <c r="BU412" s="76"/>
      <c r="BV412" s="76"/>
      <c r="BW412" s="76"/>
      <c r="BX412" s="76"/>
      <c r="BY412" s="76"/>
      <c r="BZ412" s="76"/>
      <c r="CA412" s="76"/>
      <c r="CB412" s="76"/>
      <c r="CC412" s="76"/>
      <c r="CD412" s="76"/>
      <c r="CE412" s="76"/>
      <c r="CF412" s="76"/>
      <c r="CG412" s="76"/>
      <c r="CH412" s="76"/>
      <c r="CI412" s="76"/>
      <c r="CJ412" s="76"/>
      <c r="CK412" s="76"/>
      <c r="CL412" s="76"/>
      <c r="CM412" s="77"/>
      <c r="CN412" s="77"/>
      <c r="CO412" s="77"/>
      <c r="CP412" s="77"/>
      <c r="CQ412" s="77"/>
      <c r="CR412" s="77"/>
      <c r="CS412" s="77"/>
      <c r="CT412" s="77"/>
      <c r="CU412" s="77"/>
      <c r="CV412" s="76"/>
      <c r="CW412" s="147"/>
      <c r="CX412" s="76"/>
      <c r="CY412" s="147"/>
      <c r="CZ412" s="76"/>
      <c r="DA412" s="147"/>
      <c r="DB412" s="76"/>
      <c r="DC412" s="147"/>
      <c r="DD412" s="76"/>
    </row>
    <row r="413" spans="2:108" x14ac:dyDescent="0.2"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S413" s="76"/>
      <c r="AU413" s="76"/>
      <c r="AV413" s="76"/>
      <c r="AW413" s="76"/>
      <c r="AX413" s="76"/>
      <c r="AY413" s="76"/>
      <c r="AZ413" s="76"/>
      <c r="BA413" s="76"/>
      <c r="BB413" s="76"/>
      <c r="BC413" s="76"/>
      <c r="BD413" s="76"/>
      <c r="BE413" s="76"/>
      <c r="BF413" s="76"/>
      <c r="BG413" s="76"/>
      <c r="BH413" s="76"/>
      <c r="BI413" s="76"/>
      <c r="BJ413" s="76"/>
      <c r="BK413" s="76"/>
      <c r="BL413" s="76"/>
      <c r="BM413" s="76"/>
      <c r="BN413" s="76"/>
      <c r="BO413" s="76"/>
      <c r="BP413" s="76"/>
      <c r="BQ413" s="76"/>
      <c r="BR413" s="76"/>
      <c r="BS413" s="76"/>
      <c r="BT413" s="76"/>
      <c r="BU413" s="76"/>
      <c r="BV413" s="76"/>
      <c r="BW413" s="76"/>
      <c r="BX413" s="76"/>
      <c r="BY413" s="76"/>
      <c r="BZ413" s="76"/>
      <c r="CA413" s="76"/>
      <c r="CB413" s="76"/>
      <c r="CC413" s="76"/>
      <c r="CD413" s="76"/>
      <c r="CE413" s="76"/>
      <c r="CF413" s="76"/>
      <c r="CG413" s="76"/>
      <c r="CH413" s="76"/>
      <c r="CI413" s="76"/>
      <c r="CJ413" s="76"/>
      <c r="CK413" s="76"/>
      <c r="CL413" s="76"/>
      <c r="CM413" s="77"/>
      <c r="CN413" s="77"/>
      <c r="CO413" s="77"/>
      <c r="CP413" s="77"/>
      <c r="CQ413" s="77"/>
      <c r="CR413" s="77"/>
      <c r="CS413" s="77"/>
      <c r="CT413" s="77"/>
      <c r="CU413" s="77"/>
      <c r="CV413" s="76"/>
      <c r="CW413" s="147"/>
      <c r="CX413" s="76"/>
      <c r="CY413" s="147"/>
      <c r="CZ413" s="76"/>
      <c r="DA413" s="147"/>
      <c r="DB413" s="76"/>
      <c r="DC413" s="147"/>
      <c r="DD413" s="76"/>
    </row>
    <row r="414" spans="2:108" x14ac:dyDescent="0.2"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S414" s="76"/>
      <c r="AU414" s="76"/>
      <c r="AV414" s="76"/>
      <c r="AW414" s="76"/>
      <c r="AX414" s="76"/>
      <c r="AY414" s="76"/>
      <c r="AZ414" s="76"/>
      <c r="BA414" s="76"/>
      <c r="BB414" s="76"/>
      <c r="BC414" s="76"/>
      <c r="BD414" s="76"/>
      <c r="BE414" s="76"/>
      <c r="BF414" s="76"/>
      <c r="BG414" s="76"/>
      <c r="BH414" s="76"/>
      <c r="BI414" s="76"/>
      <c r="BJ414" s="76"/>
      <c r="BK414" s="76"/>
      <c r="BL414" s="76"/>
      <c r="BM414" s="76"/>
      <c r="BN414" s="76"/>
      <c r="BO414" s="76"/>
      <c r="BP414" s="76"/>
      <c r="BQ414" s="76"/>
      <c r="BR414" s="76"/>
      <c r="BS414" s="76"/>
      <c r="BT414" s="76"/>
      <c r="BU414" s="76"/>
      <c r="BV414" s="76"/>
      <c r="BW414" s="76"/>
      <c r="BX414" s="76"/>
      <c r="BY414" s="76"/>
      <c r="BZ414" s="76"/>
      <c r="CA414" s="76"/>
      <c r="CB414" s="76"/>
      <c r="CC414" s="76"/>
      <c r="CD414" s="76"/>
      <c r="CE414" s="76"/>
      <c r="CF414" s="76"/>
      <c r="CG414" s="76"/>
      <c r="CH414" s="76"/>
      <c r="CI414" s="76"/>
      <c r="CJ414" s="76"/>
      <c r="CK414" s="76"/>
      <c r="CL414" s="76"/>
      <c r="CM414" s="77"/>
      <c r="CN414" s="77"/>
      <c r="CO414" s="77"/>
      <c r="CP414" s="77"/>
      <c r="CQ414" s="77"/>
      <c r="CR414" s="77"/>
      <c r="CS414" s="77"/>
      <c r="CT414" s="77"/>
      <c r="CU414" s="77"/>
      <c r="CV414" s="76"/>
      <c r="CW414" s="147"/>
      <c r="CX414" s="76"/>
      <c r="CY414" s="147"/>
      <c r="CZ414" s="76"/>
      <c r="DA414" s="147"/>
      <c r="DB414" s="76"/>
      <c r="DC414" s="147"/>
      <c r="DD414" s="76"/>
    </row>
    <row r="415" spans="2:108" x14ac:dyDescent="0.2"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S415" s="76"/>
      <c r="AU415" s="76"/>
      <c r="AV415" s="76"/>
      <c r="AW415" s="76"/>
      <c r="AX415" s="76"/>
      <c r="AY415" s="76"/>
      <c r="AZ415" s="76"/>
      <c r="BA415" s="76"/>
      <c r="BB415" s="76"/>
      <c r="BC415" s="76"/>
      <c r="BD415" s="76"/>
      <c r="BE415" s="76"/>
      <c r="BF415" s="76"/>
      <c r="BG415" s="76"/>
      <c r="BH415" s="76"/>
      <c r="BI415" s="76"/>
      <c r="BJ415" s="76"/>
      <c r="BK415" s="76"/>
      <c r="BL415" s="76"/>
      <c r="BM415" s="76"/>
      <c r="BN415" s="76"/>
      <c r="BO415" s="76"/>
      <c r="BP415" s="76"/>
      <c r="BQ415" s="76"/>
      <c r="BR415" s="76"/>
      <c r="BS415" s="76"/>
      <c r="BT415" s="76"/>
      <c r="BU415" s="76"/>
      <c r="BV415" s="76"/>
      <c r="BW415" s="76"/>
      <c r="BX415" s="76"/>
      <c r="BY415" s="76"/>
      <c r="BZ415" s="76"/>
      <c r="CA415" s="76"/>
      <c r="CB415" s="76"/>
      <c r="CC415" s="76"/>
      <c r="CD415" s="76"/>
      <c r="CE415" s="76"/>
      <c r="CF415" s="76"/>
      <c r="CG415" s="76"/>
      <c r="CH415" s="76"/>
      <c r="CI415" s="76"/>
      <c r="CJ415" s="76"/>
      <c r="CK415" s="76"/>
      <c r="CL415" s="76"/>
      <c r="CM415" s="77"/>
      <c r="CN415" s="77"/>
      <c r="CO415" s="77"/>
      <c r="CP415" s="77"/>
      <c r="CQ415" s="77"/>
      <c r="CR415" s="77"/>
      <c r="CS415" s="77"/>
      <c r="CT415" s="77"/>
      <c r="CU415" s="77"/>
      <c r="CV415" s="76"/>
      <c r="CW415" s="147"/>
      <c r="CX415" s="76"/>
      <c r="CY415" s="147"/>
      <c r="CZ415" s="76"/>
      <c r="DA415" s="147"/>
      <c r="DB415" s="76"/>
      <c r="DC415" s="147"/>
      <c r="DD415" s="76"/>
    </row>
    <row r="416" spans="2:108" x14ac:dyDescent="0.2"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S416" s="76"/>
      <c r="AU416" s="76"/>
      <c r="AV416" s="76"/>
      <c r="AW416" s="76"/>
      <c r="AX416" s="76"/>
      <c r="AY416" s="76"/>
      <c r="AZ416" s="76"/>
      <c r="BA416" s="76"/>
      <c r="BB416" s="76"/>
      <c r="BC416" s="76"/>
      <c r="BD416" s="76"/>
      <c r="BE416" s="76"/>
      <c r="BF416" s="76"/>
      <c r="BG416" s="76"/>
      <c r="BH416" s="76"/>
      <c r="BI416" s="76"/>
      <c r="BJ416" s="76"/>
      <c r="BK416" s="76"/>
      <c r="BL416" s="76"/>
      <c r="BM416" s="76"/>
      <c r="BN416" s="76"/>
      <c r="BO416" s="76"/>
      <c r="BP416" s="76"/>
      <c r="BQ416" s="76"/>
      <c r="BR416" s="76"/>
      <c r="BS416" s="76"/>
      <c r="BT416" s="76"/>
      <c r="BU416" s="76"/>
      <c r="BV416" s="76"/>
      <c r="BW416" s="76"/>
      <c r="BX416" s="76"/>
      <c r="BY416" s="76"/>
      <c r="BZ416" s="76"/>
      <c r="CA416" s="76"/>
      <c r="CB416" s="76"/>
      <c r="CC416" s="76"/>
      <c r="CD416" s="76"/>
      <c r="CE416" s="76"/>
      <c r="CF416" s="76"/>
      <c r="CG416" s="76"/>
      <c r="CH416" s="76"/>
      <c r="CI416" s="76"/>
      <c r="CJ416" s="76"/>
      <c r="CK416" s="76"/>
      <c r="CL416" s="76"/>
      <c r="CM416" s="77"/>
      <c r="CN416" s="77"/>
      <c r="CO416" s="77"/>
      <c r="CP416" s="77"/>
      <c r="CQ416" s="77"/>
      <c r="CR416" s="77"/>
      <c r="CS416" s="77"/>
      <c r="CT416" s="77"/>
      <c r="CU416" s="77"/>
      <c r="CV416" s="76"/>
      <c r="CW416" s="147"/>
      <c r="CX416" s="76"/>
      <c r="CY416" s="147"/>
      <c r="CZ416" s="76"/>
      <c r="DA416" s="147"/>
      <c r="DB416" s="76"/>
      <c r="DC416" s="147"/>
      <c r="DD416" s="76"/>
    </row>
    <row r="417" spans="2:108" x14ac:dyDescent="0.2"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S417" s="76"/>
      <c r="AU417" s="76"/>
      <c r="AV417" s="76"/>
      <c r="AW417" s="76"/>
      <c r="AX417" s="76"/>
      <c r="AY417" s="76"/>
      <c r="AZ417" s="76"/>
      <c r="BA417" s="76"/>
      <c r="BB417" s="76"/>
      <c r="BC417" s="76"/>
      <c r="BD417" s="76"/>
      <c r="BE417" s="76"/>
      <c r="BF417" s="76"/>
      <c r="BG417" s="76"/>
      <c r="BH417" s="76"/>
      <c r="BI417" s="76"/>
      <c r="BJ417" s="76"/>
      <c r="BK417" s="76"/>
      <c r="BL417" s="76"/>
      <c r="BM417" s="76"/>
      <c r="BN417" s="76"/>
      <c r="BO417" s="76"/>
      <c r="BP417" s="76"/>
      <c r="BQ417" s="76"/>
      <c r="BR417" s="76"/>
      <c r="BS417" s="76"/>
      <c r="BT417" s="76"/>
      <c r="BU417" s="76"/>
      <c r="BV417" s="76"/>
      <c r="BW417" s="76"/>
      <c r="BX417" s="76"/>
      <c r="BY417" s="76"/>
      <c r="BZ417" s="76"/>
      <c r="CA417" s="76"/>
      <c r="CB417" s="76"/>
      <c r="CC417" s="76"/>
      <c r="CD417" s="76"/>
      <c r="CE417" s="76"/>
      <c r="CF417" s="76"/>
      <c r="CG417" s="76"/>
      <c r="CH417" s="76"/>
      <c r="CI417" s="76"/>
      <c r="CJ417" s="76"/>
      <c r="CK417" s="76"/>
      <c r="CL417" s="76"/>
      <c r="CM417" s="77"/>
      <c r="CN417" s="77"/>
      <c r="CO417" s="77"/>
      <c r="CP417" s="77"/>
      <c r="CQ417" s="77"/>
      <c r="CR417" s="77"/>
      <c r="CS417" s="77"/>
      <c r="CT417" s="77"/>
      <c r="CU417" s="77"/>
      <c r="CV417" s="76"/>
      <c r="CW417" s="147"/>
      <c r="CX417" s="76"/>
      <c r="CY417" s="147"/>
      <c r="CZ417" s="76"/>
      <c r="DA417" s="147"/>
      <c r="DB417" s="76"/>
      <c r="DC417" s="147"/>
      <c r="DD417" s="76"/>
    </row>
    <row r="418" spans="2:108" x14ac:dyDescent="0.2"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S418" s="76"/>
      <c r="AU418" s="76"/>
      <c r="AV418" s="76"/>
      <c r="AW418" s="76"/>
      <c r="AX418" s="76"/>
      <c r="AY418" s="76"/>
      <c r="AZ418" s="76"/>
      <c r="BA418" s="76"/>
      <c r="BB418" s="76"/>
      <c r="BC418" s="76"/>
      <c r="BD418" s="76"/>
      <c r="BE418" s="76"/>
      <c r="BF418" s="76"/>
      <c r="BG418" s="76"/>
      <c r="BH418" s="76"/>
      <c r="BI418" s="76"/>
      <c r="BJ418" s="76"/>
      <c r="BK418" s="76"/>
      <c r="BL418" s="76"/>
      <c r="BM418" s="76"/>
      <c r="BN418" s="76"/>
      <c r="BO418" s="76"/>
      <c r="BP418" s="76"/>
      <c r="BQ418" s="76"/>
      <c r="BR418" s="76"/>
      <c r="BS418" s="76"/>
      <c r="BT418" s="76"/>
      <c r="BU418" s="76"/>
      <c r="BV418" s="76"/>
      <c r="BW418" s="76"/>
      <c r="BX418" s="76"/>
      <c r="BY418" s="76"/>
      <c r="BZ418" s="76"/>
      <c r="CA418" s="76"/>
      <c r="CB418" s="76"/>
      <c r="CC418" s="76"/>
      <c r="CD418" s="76"/>
      <c r="CE418" s="76"/>
      <c r="CF418" s="76"/>
      <c r="CG418" s="76"/>
      <c r="CH418" s="76"/>
      <c r="CI418" s="76"/>
      <c r="CJ418" s="76"/>
      <c r="CK418" s="76"/>
      <c r="CL418" s="76"/>
      <c r="CM418" s="77"/>
      <c r="CN418" s="77"/>
      <c r="CO418" s="77"/>
      <c r="CP418" s="77"/>
      <c r="CQ418" s="77"/>
      <c r="CR418" s="77"/>
      <c r="CS418" s="77"/>
      <c r="CT418" s="77"/>
      <c r="CU418" s="77"/>
      <c r="CV418" s="76"/>
      <c r="CW418" s="147"/>
      <c r="CX418" s="76"/>
      <c r="CY418" s="147"/>
      <c r="CZ418" s="76"/>
      <c r="DA418" s="147"/>
      <c r="DB418" s="76"/>
      <c r="DC418" s="147"/>
      <c r="DD418" s="76"/>
    </row>
    <row r="419" spans="2:108" x14ac:dyDescent="0.2"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S419" s="76"/>
      <c r="AU419" s="76"/>
      <c r="AV419" s="76"/>
      <c r="AW419" s="76"/>
      <c r="AX419" s="76"/>
      <c r="AY419" s="76"/>
      <c r="AZ419" s="76"/>
      <c r="BA419" s="76"/>
      <c r="BB419" s="76"/>
      <c r="BC419" s="76"/>
      <c r="BD419" s="76"/>
      <c r="BE419" s="76"/>
      <c r="BF419" s="76"/>
      <c r="BG419" s="76"/>
      <c r="BH419" s="76"/>
      <c r="BI419" s="76"/>
      <c r="BJ419" s="76"/>
      <c r="BK419" s="76"/>
      <c r="BL419" s="76"/>
      <c r="BM419" s="76"/>
      <c r="BN419" s="76"/>
      <c r="BO419" s="76"/>
      <c r="BP419" s="76"/>
      <c r="BQ419" s="76"/>
      <c r="BR419" s="76"/>
      <c r="BS419" s="76"/>
      <c r="BT419" s="76"/>
      <c r="BU419" s="76"/>
      <c r="BV419" s="76"/>
      <c r="BW419" s="76"/>
      <c r="BX419" s="76"/>
      <c r="BY419" s="76"/>
      <c r="BZ419" s="76"/>
      <c r="CA419" s="76"/>
      <c r="CB419" s="76"/>
      <c r="CC419" s="76"/>
      <c r="CD419" s="76"/>
      <c r="CE419" s="76"/>
      <c r="CF419" s="76"/>
      <c r="CG419" s="76"/>
      <c r="CH419" s="76"/>
      <c r="CI419" s="76"/>
      <c r="CJ419" s="76"/>
      <c r="CK419" s="76"/>
      <c r="CL419" s="76"/>
      <c r="CM419" s="77"/>
      <c r="CN419" s="77"/>
      <c r="CO419" s="77"/>
      <c r="CP419" s="77"/>
      <c r="CQ419" s="77"/>
      <c r="CR419" s="77"/>
      <c r="CS419" s="77"/>
      <c r="CT419" s="77"/>
      <c r="CU419" s="77"/>
      <c r="CV419" s="76"/>
      <c r="CW419" s="147"/>
      <c r="CX419" s="76"/>
      <c r="CY419" s="147"/>
      <c r="CZ419" s="76"/>
      <c r="DA419" s="147"/>
      <c r="DB419" s="76"/>
      <c r="DC419" s="147"/>
      <c r="DD419" s="76"/>
    </row>
    <row r="420" spans="2:108" x14ac:dyDescent="0.2"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S420" s="76"/>
      <c r="AU420" s="76"/>
      <c r="AV420" s="76"/>
      <c r="AW420" s="76"/>
      <c r="AX420" s="76"/>
      <c r="AY420" s="76"/>
      <c r="AZ420" s="76"/>
      <c r="BA420" s="76"/>
      <c r="BB420" s="76"/>
      <c r="BC420" s="76"/>
      <c r="BD420" s="76"/>
      <c r="BE420" s="76"/>
      <c r="BF420" s="76"/>
      <c r="BG420" s="76"/>
      <c r="BH420" s="76"/>
      <c r="BI420" s="76"/>
      <c r="BJ420" s="76"/>
      <c r="BK420" s="76"/>
      <c r="BL420" s="76"/>
      <c r="BM420" s="76"/>
      <c r="BN420" s="76"/>
      <c r="BO420" s="76"/>
      <c r="BP420" s="76"/>
      <c r="BQ420" s="76"/>
      <c r="BR420" s="76"/>
      <c r="BS420" s="76"/>
      <c r="BT420" s="76"/>
      <c r="BU420" s="76"/>
      <c r="BV420" s="76"/>
      <c r="BW420" s="76"/>
      <c r="BX420" s="76"/>
      <c r="BY420" s="76"/>
      <c r="BZ420" s="76"/>
      <c r="CA420" s="76"/>
      <c r="CB420" s="76"/>
      <c r="CC420" s="76"/>
      <c r="CD420" s="76"/>
      <c r="CE420" s="76"/>
      <c r="CF420" s="76"/>
      <c r="CG420" s="76"/>
      <c r="CH420" s="76"/>
      <c r="CI420" s="76"/>
      <c r="CJ420" s="76"/>
      <c r="CK420" s="76"/>
      <c r="CL420" s="76"/>
      <c r="CM420" s="77"/>
      <c r="CN420" s="77"/>
      <c r="CO420" s="77"/>
      <c r="CP420" s="77"/>
      <c r="CQ420" s="77"/>
      <c r="CR420" s="77"/>
      <c r="CS420" s="77"/>
      <c r="CT420" s="77"/>
      <c r="CU420" s="77"/>
      <c r="CV420" s="76"/>
      <c r="CW420" s="147"/>
      <c r="CX420" s="76"/>
      <c r="CY420" s="147"/>
      <c r="CZ420" s="76"/>
      <c r="DA420" s="147"/>
      <c r="DB420" s="76"/>
      <c r="DC420" s="147"/>
      <c r="DD420" s="76"/>
    </row>
    <row r="421" spans="2:108" x14ac:dyDescent="0.2"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S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6"/>
      <c r="BM421" s="76"/>
      <c r="BN421" s="76"/>
      <c r="BO421" s="76"/>
      <c r="BP421" s="76"/>
      <c r="BQ421" s="76"/>
      <c r="BR421" s="76"/>
      <c r="BS421" s="76"/>
      <c r="BT421" s="76"/>
      <c r="BU421" s="76"/>
      <c r="BV421" s="76"/>
      <c r="BW421" s="76"/>
      <c r="BX421" s="76"/>
      <c r="BY421" s="76"/>
      <c r="BZ421" s="76"/>
      <c r="CA421" s="76"/>
      <c r="CB421" s="76"/>
      <c r="CC421" s="76"/>
      <c r="CD421" s="76"/>
      <c r="CE421" s="76"/>
      <c r="CF421" s="76"/>
      <c r="CG421" s="76"/>
      <c r="CH421" s="76"/>
      <c r="CI421" s="76"/>
      <c r="CJ421" s="76"/>
      <c r="CK421" s="76"/>
      <c r="CL421" s="76"/>
      <c r="CM421" s="77"/>
      <c r="CN421" s="77"/>
      <c r="CO421" s="77"/>
      <c r="CP421" s="77"/>
      <c r="CQ421" s="77"/>
      <c r="CR421" s="77"/>
      <c r="CS421" s="77"/>
      <c r="CT421" s="77"/>
      <c r="CU421" s="77"/>
      <c r="CV421" s="76"/>
      <c r="CW421" s="147"/>
      <c r="CX421" s="76"/>
      <c r="CY421" s="147"/>
      <c r="CZ421" s="76"/>
      <c r="DA421" s="147"/>
      <c r="DB421" s="76"/>
      <c r="DC421" s="147"/>
      <c r="DD421" s="76"/>
    </row>
    <row r="422" spans="2:108" x14ac:dyDescent="0.2"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S422" s="76"/>
      <c r="AU422" s="76"/>
      <c r="AV422" s="76"/>
      <c r="AW422" s="76"/>
      <c r="AX422" s="76"/>
      <c r="AY422" s="76"/>
      <c r="AZ422" s="76"/>
      <c r="BA422" s="76"/>
      <c r="BB422" s="76"/>
      <c r="BC422" s="76"/>
      <c r="BD422" s="76"/>
      <c r="BE422" s="76"/>
      <c r="BF422" s="76"/>
      <c r="BG422" s="76"/>
      <c r="BH422" s="76"/>
      <c r="BI422" s="76"/>
      <c r="BJ422" s="76"/>
      <c r="BK422" s="76"/>
      <c r="BL422" s="76"/>
      <c r="BM422" s="76"/>
      <c r="BN422" s="76"/>
      <c r="BO422" s="76"/>
      <c r="BP422" s="76"/>
      <c r="BQ422" s="76"/>
      <c r="BR422" s="76"/>
      <c r="BS422" s="76"/>
      <c r="BT422" s="76"/>
      <c r="BU422" s="76"/>
      <c r="BV422" s="76"/>
      <c r="BW422" s="76"/>
      <c r="BX422" s="76"/>
      <c r="BY422" s="76"/>
      <c r="BZ422" s="76"/>
      <c r="CA422" s="76"/>
      <c r="CB422" s="76"/>
      <c r="CC422" s="76"/>
      <c r="CD422" s="76"/>
      <c r="CE422" s="76"/>
      <c r="CF422" s="76"/>
      <c r="CG422" s="76"/>
      <c r="CH422" s="76"/>
      <c r="CI422" s="76"/>
      <c r="CJ422" s="76"/>
      <c r="CK422" s="76"/>
      <c r="CL422" s="76"/>
      <c r="CM422" s="77"/>
      <c r="CN422" s="77"/>
      <c r="CO422" s="77"/>
      <c r="CP422" s="77"/>
      <c r="CQ422" s="77"/>
      <c r="CR422" s="77"/>
      <c r="CS422" s="77"/>
      <c r="CT422" s="77"/>
      <c r="CU422" s="77"/>
      <c r="CV422" s="76"/>
      <c r="CW422" s="147"/>
      <c r="CX422" s="76"/>
      <c r="CY422" s="147"/>
      <c r="CZ422" s="76"/>
      <c r="DA422" s="147"/>
      <c r="DB422" s="76"/>
      <c r="DC422" s="147"/>
      <c r="DD422" s="76"/>
    </row>
    <row r="423" spans="2:108" x14ac:dyDescent="0.2"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S423" s="76"/>
      <c r="AU423" s="76"/>
      <c r="AV423" s="76"/>
      <c r="AW423" s="76"/>
      <c r="AX423" s="76"/>
      <c r="AY423" s="76"/>
      <c r="AZ423" s="76"/>
      <c r="BA423" s="76"/>
      <c r="BB423" s="76"/>
      <c r="BC423" s="76"/>
      <c r="BD423" s="76"/>
      <c r="BE423" s="76"/>
      <c r="BF423" s="76"/>
      <c r="BG423" s="76"/>
      <c r="BH423" s="76"/>
      <c r="BI423" s="76"/>
      <c r="BJ423" s="76"/>
      <c r="BK423" s="76"/>
      <c r="BL423" s="76"/>
      <c r="BM423" s="76"/>
      <c r="BN423" s="76"/>
      <c r="BO423" s="76"/>
      <c r="BP423" s="76"/>
      <c r="BQ423" s="76"/>
      <c r="BR423" s="76"/>
      <c r="BS423" s="76"/>
      <c r="BT423" s="76"/>
      <c r="BU423" s="76"/>
      <c r="BV423" s="76"/>
      <c r="BW423" s="76"/>
      <c r="BX423" s="76"/>
      <c r="BY423" s="76"/>
      <c r="BZ423" s="76"/>
      <c r="CA423" s="76"/>
      <c r="CB423" s="76"/>
      <c r="CC423" s="76"/>
      <c r="CD423" s="76"/>
      <c r="CE423" s="76"/>
      <c r="CF423" s="76"/>
      <c r="CG423" s="76"/>
      <c r="CH423" s="76"/>
      <c r="CI423" s="76"/>
      <c r="CJ423" s="76"/>
      <c r="CK423" s="76"/>
      <c r="CL423" s="76"/>
      <c r="CM423" s="77"/>
      <c r="CN423" s="77"/>
      <c r="CO423" s="77"/>
      <c r="CP423" s="77"/>
      <c r="CQ423" s="77"/>
      <c r="CR423" s="77"/>
      <c r="CS423" s="77"/>
      <c r="CT423" s="77"/>
      <c r="CU423" s="77"/>
      <c r="CV423" s="76"/>
      <c r="CW423" s="147"/>
      <c r="CX423" s="76"/>
      <c r="CY423" s="147"/>
      <c r="CZ423" s="76"/>
      <c r="DA423" s="147"/>
      <c r="DB423" s="76"/>
      <c r="DC423" s="147"/>
      <c r="DD423" s="76"/>
    </row>
    <row r="424" spans="2:108" x14ac:dyDescent="0.2"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S424" s="76"/>
      <c r="AU424" s="76"/>
      <c r="AV424" s="76"/>
      <c r="AW424" s="76"/>
      <c r="AX424" s="76"/>
      <c r="AY424" s="76"/>
      <c r="AZ424" s="76"/>
      <c r="BA424" s="76"/>
      <c r="BB424" s="76"/>
      <c r="BC424" s="76"/>
      <c r="BD424" s="76"/>
      <c r="BE424" s="76"/>
      <c r="BF424" s="76"/>
      <c r="BG424" s="76"/>
      <c r="BH424" s="76"/>
      <c r="BI424" s="76"/>
      <c r="BJ424" s="76"/>
      <c r="BK424" s="76"/>
      <c r="BL424" s="76"/>
      <c r="BM424" s="76"/>
      <c r="BN424" s="76"/>
      <c r="BO424" s="76"/>
      <c r="BP424" s="76"/>
      <c r="BQ424" s="76"/>
      <c r="BR424" s="76"/>
      <c r="BS424" s="76"/>
      <c r="BT424" s="76"/>
      <c r="BU424" s="76"/>
      <c r="BV424" s="76"/>
      <c r="BW424" s="76"/>
      <c r="BX424" s="76"/>
      <c r="BY424" s="76"/>
      <c r="BZ424" s="76"/>
      <c r="CA424" s="76"/>
      <c r="CB424" s="76"/>
      <c r="CC424" s="76"/>
      <c r="CD424" s="76"/>
      <c r="CE424" s="76"/>
      <c r="CF424" s="76"/>
      <c r="CG424" s="76"/>
      <c r="CH424" s="76"/>
      <c r="CI424" s="76"/>
      <c r="CJ424" s="76"/>
      <c r="CK424" s="76"/>
      <c r="CL424" s="76"/>
      <c r="CM424" s="77"/>
      <c r="CN424" s="77"/>
      <c r="CO424" s="77"/>
      <c r="CP424" s="77"/>
      <c r="CQ424" s="77"/>
      <c r="CR424" s="77"/>
      <c r="CS424" s="77"/>
      <c r="CT424" s="77"/>
      <c r="CU424" s="77"/>
      <c r="CV424" s="76"/>
      <c r="CW424" s="147"/>
      <c r="CX424" s="76"/>
      <c r="CY424" s="147"/>
      <c r="CZ424" s="76"/>
      <c r="DA424" s="147"/>
      <c r="DB424" s="76"/>
      <c r="DC424" s="147"/>
      <c r="DD424" s="76"/>
    </row>
    <row r="425" spans="2:108" x14ac:dyDescent="0.2"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S425" s="76"/>
      <c r="AU425" s="76"/>
      <c r="AV425" s="76"/>
      <c r="AW425" s="76"/>
      <c r="AX425" s="76"/>
      <c r="AY425" s="76"/>
      <c r="AZ425" s="76"/>
      <c r="BA425" s="76"/>
      <c r="BB425" s="76"/>
      <c r="BC425" s="76"/>
      <c r="BD425" s="76"/>
      <c r="BE425" s="76"/>
      <c r="BF425" s="76"/>
      <c r="BG425" s="76"/>
      <c r="BH425" s="76"/>
      <c r="BI425" s="76"/>
      <c r="BJ425" s="76"/>
      <c r="BK425" s="76"/>
      <c r="BL425" s="76"/>
      <c r="BM425" s="76"/>
      <c r="BN425" s="76"/>
      <c r="BO425" s="76"/>
      <c r="BP425" s="76"/>
      <c r="BQ425" s="76"/>
      <c r="BR425" s="76"/>
      <c r="BS425" s="76"/>
      <c r="BT425" s="76"/>
      <c r="BU425" s="76"/>
      <c r="BV425" s="76"/>
      <c r="BW425" s="76"/>
      <c r="BX425" s="76"/>
      <c r="BY425" s="76"/>
      <c r="BZ425" s="76"/>
      <c r="CA425" s="76"/>
      <c r="CB425" s="76"/>
      <c r="CC425" s="76"/>
      <c r="CD425" s="76"/>
      <c r="CE425" s="76"/>
      <c r="CF425" s="76"/>
      <c r="CG425" s="76"/>
      <c r="CH425" s="76"/>
      <c r="CI425" s="76"/>
      <c r="CJ425" s="76"/>
      <c r="CK425" s="76"/>
      <c r="CL425" s="76"/>
      <c r="CM425" s="77"/>
      <c r="CN425" s="77"/>
      <c r="CO425" s="77"/>
      <c r="CP425" s="77"/>
      <c r="CQ425" s="77"/>
      <c r="CR425" s="77"/>
      <c r="CS425" s="77"/>
      <c r="CT425" s="77"/>
      <c r="CU425" s="77"/>
      <c r="CV425" s="76"/>
      <c r="CW425" s="147"/>
      <c r="CX425" s="76"/>
      <c r="CY425" s="147"/>
      <c r="CZ425" s="76"/>
      <c r="DA425" s="147"/>
      <c r="DB425" s="76"/>
      <c r="DC425" s="147"/>
      <c r="DD425" s="76"/>
    </row>
    <row r="426" spans="2:108" x14ac:dyDescent="0.2"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S426" s="76"/>
      <c r="AU426" s="76"/>
      <c r="AV426" s="76"/>
      <c r="AW426" s="76"/>
      <c r="AX426" s="76"/>
      <c r="AY426" s="76"/>
      <c r="AZ426" s="76"/>
      <c r="BA426" s="76"/>
      <c r="BB426" s="76"/>
      <c r="BC426" s="76"/>
      <c r="BD426" s="76"/>
      <c r="BE426" s="76"/>
      <c r="BF426" s="76"/>
      <c r="BG426" s="76"/>
      <c r="BH426" s="76"/>
      <c r="BI426" s="76"/>
      <c r="BJ426" s="76"/>
      <c r="BK426" s="76"/>
      <c r="BL426" s="76"/>
      <c r="BM426" s="76"/>
      <c r="BN426" s="76"/>
      <c r="BO426" s="76"/>
      <c r="BP426" s="76"/>
      <c r="BQ426" s="76"/>
      <c r="BR426" s="76"/>
      <c r="BS426" s="76"/>
      <c r="BT426" s="76"/>
      <c r="BU426" s="76"/>
      <c r="BV426" s="76"/>
      <c r="BW426" s="76"/>
      <c r="BX426" s="76"/>
      <c r="BY426" s="76"/>
      <c r="BZ426" s="76"/>
      <c r="CA426" s="76"/>
      <c r="CB426" s="76"/>
      <c r="CC426" s="76"/>
      <c r="CD426" s="76"/>
      <c r="CE426" s="76"/>
      <c r="CF426" s="76"/>
      <c r="CG426" s="76"/>
      <c r="CH426" s="76"/>
      <c r="CI426" s="76"/>
      <c r="CJ426" s="76"/>
      <c r="CK426" s="76"/>
      <c r="CL426" s="76"/>
      <c r="CM426" s="77"/>
      <c r="CN426" s="77"/>
      <c r="CO426" s="77"/>
      <c r="CP426" s="77"/>
      <c r="CQ426" s="77"/>
      <c r="CR426" s="77"/>
      <c r="CS426" s="77"/>
      <c r="CT426" s="77"/>
      <c r="CU426" s="77"/>
      <c r="CV426" s="76"/>
      <c r="CW426" s="147"/>
      <c r="CX426" s="76"/>
      <c r="CY426" s="147"/>
      <c r="CZ426" s="76"/>
      <c r="DA426" s="147"/>
      <c r="DB426" s="76"/>
      <c r="DC426" s="147"/>
      <c r="DD426" s="76"/>
    </row>
    <row r="427" spans="2:108" x14ac:dyDescent="0.2"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S427" s="76"/>
      <c r="AU427" s="76"/>
      <c r="AV427" s="76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  <c r="BN427" s="76"/>
      <c r="BO427" s="76"/>
      <c r="BP427" s="76"/>
      <c r="BQ427" s="76"/>
      <c r="BR427" s="76"/>
      <c r="BS427" s="76"/>
      <c r="BT427" s="76"/>
      <c r="BU427" s="76"/>
      <c r="BV427" s="76"/>
      <c r="BW427" s="76"/>
      <c r="BX427" s="76"/>
      <c r="BY427" s="76"/>
      <c r="BZ427" s="76"/>
      <c r="CA427" s="76"/>
      <c r="CB427" s="76"/>
      <c r="CC427" s="76"/>
      <c r="CD427" s="76"/>
      <c r="CE427" s="76"/>
      <c r="CF427" s="76"/>
      <c r="CG427" s="76"/>
      <c r="CH427" s="76"/>
      <c r="CI427" s="76"/>
      <c r="CJ427" s="76"/>
      <c r="CK427" s="76"/>
      <c r="CL427" s="76"/>
      <c r="CM427" s="77"/>
      <c r="CN427" s="77"/>
      <c r="CO427" s="77"/>
      <c r="CP427" s="77"/>
      <c r="CQ427" s="77"/>
      <c r="CR427" s="77"/>
      <c r="CS427" s="77"/>
      <c r="CT427" s="77"/>
      <c r="CU427" s="77"/>
      <c r="CV427" s="76"/>
      <c r="CW427" s="147"/>
      <c r="CX427" s="76"/>
      <c r="CY427" s="147"/>
      <c r="CZ427" s="76"/>
      <c r="DA427" s="147"/>
      <c r="DB427" s="76"/>
      <c r="DC427" s="147"/>
      <c r="DD427" s="76"/>
    </row>
    <row r="428" spans="2:108" x14ac:dyDescent="0.2"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S428" s="76"/>
      <c r="AU428" s="76"/>
      <c r="AV428" s="76"/>
      <c r="AW428" s="76"/>
      <c r="AX428" s="76"/>
      <c r="AY428" s="76"/>
      <c r="AZ428" s="76"/>
      <c r="BA428" s="76"/>
      <c r="BB428" s="76"/>
      <c r="BC428" s="76"/>
      <c r="BD428" s="76"/>
      <c r="BE428" s="76"/>
      <c r="BF428" s="76"/>
      <c r="BG428" s="76"/>
      <c r="BH428" s="76"/>
      <c r="BI428" s="76"/>
      <c r="BJ428" s="76"/>
      <c r="BK428" s="76"/>
      <c r="BL428" s="76"/>
      <c r="BM428" s="76"/>
      <c r="BN428" s="76"/>
      <c r="BO428" s="76"/>
      <c r="BP428" s="76"/>
      <c r="BQ428" s="76"/>
      <c r="BR428" s="76"/>
      <c r="BS428" s="76"/>
      <c r="BT428" s="76"/>
      <c r="BU428" s="76"/>
      <c r="BV428" s="76"/>
      <c r="BW428" s="76"/>
      <c r="BX428" s="76"/>
      <c r="BY428" s="76"/>
      <c r="BZ428" s="76"/>
      <c r="CA428" s="76"/>
      <c r="CB428" s="76"/>
      <c r="CC428" s="76"/>
      <c r="CD428" s="76"/>
      <c r="CE428" s="76"/>
      <c r="CF428" s="76"/>
      <c r="CG428" s="76"/>
      <c r="CH428" s="76"/>
      <c r="CI428" s="76"/>
      <c r="CJ428" s="76"/>
      <c r="CK428" s="76"/>
      <c r="CL428" s="76"/>
      <c r="CM428" s="77"/>
      <c r="CN428" s="77"/>
      <c r="CO428" s="77"/>
      <c r="CP428" s="77"/>
      <c r="CQ428" s="77"/>
      <c r="CR428" s="77"/>
      <c r="CS428" s="77"/>
      <c r="CT428" s="77"/>
      <c r="CU428" s="77"/>
      <c r="CV428" s="76"/>
      <c r="CW428" s="147"/>
      <c r="CX428" s="76"/>
      <c r="CY428" s="147"/>
      <c r="CZ428" s="76"/>
      <c r="DA428" s="147"/>
      <c r="DB428" s="76"/>
      <c r="DC428" s="147"/>
      <c r="DD428" s="76"/>
    </row>
    <row r="429" spans="2:108" x14ac:dyDescent="0.2"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S429" s="76"/>
      <c r="AU429" s="76"/>
      <c r="AV429" s="76"/>
      <c r="AW429" s="76"/>
      <c r="AX429" s="76"/>
      <c r="AY429" s="76"/>
      <c r="AZ429" s="76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  <c r="BL429" s="76"/>
      <c r="BM429" s="76"/>
      <c r="BN429" s="76"/>
      <c r="BO429" s="76"/>
      <c r="BP429" s="76"/>
      <c r="BQ429" s="76"/>
      <c r="BR429" s="76"/>
      <c r="BS429" s="76"/>
      <c r="BT429" s="76"/>
      <c r="BU429" s="76"/>
      <c r="BV429" s="76"/>
      <c r="BW429" s="76"/>
      <c r="BX429" s="76"/>
      <c r="BY429" s="76"/>
      <c r="BZ429" s="76"/>
      <c r="CA429" s="76"/>
      <c r="CB429" s="76"/>
      <c r="CC429" s="76"/>
      <c r="CD429" s="76"/>
      <c r="CE429" s="76"/>
      <c r="CF429" s="76"/>
      <c r="CG429" s="76"/>
      <c r="CH429" s="76"/>
      <c r="CI429" s="76"/>
      <c r="CJ429" s="76"/>
      <c r="CK429" s="76"/>
      <c r="CL429" s="76"/>
      <c r="CM429" s="77"/>
      <c r="CN429" s="77"/>
      <c r="CO429" s="77"/>
      <c r="CP429" s="77"/>
      <c r="CQ429" s="77"/>
      <c r="CR429" s="77"/>
      <c r="CS429" s="77"/>
      <c r="CT429" s="77"/>
      <c r="CU429" s="77"/>
      <c r="CV429" s="76"/>
      <c r="CW429" s="147"/>
      <c r="CX429" s="76"/>
      <c r="CY429" s="147"/>
      <c r="CZ429" s="76"/>
      <c r="DA429" s="147"/>
      <c r="DB429" s="76"/>
      <c r="DC429" s="147"/>
      <c r="DD429" s="76"/>
    </row>
    <row r="430" spans="2:108" x14ac:dyDescent="0.2"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S430" s="76"/>
      <c r="AU430" s="76"/>
      <c r="AV430" s="76"/>
      <c r="AW430" s="76"/>
      <c r="AX430" s="76"/>
      <c r="AY430" s="76"/>
      <c r="AZ430" s="76"/>
      <c r="BA430" s="76"/>
      <c r="BB430" s="76"/>
      <c r="BC430" s="76"/>
      <c r="BD430" s="76"/>
      <c r="BE430" s="76"/>
      <c r="BF430" s="76"/>
      <c r="BG430" s="76"/>
      <c r="BH430" s="76"/>
      <c r="BI430" s="76"/>
      <c r="BJ430" s="76"/>
      <c r="BK430" s="76"/>
      <c r="BL430" s="76"/>
      <c r="BM430" s="76"/>
      <c r="BN430" s="76"/>
      <c r="BO430" s="76"/>
      <c r="BP430" s="76"/>
      <c r="BQ430" s="76"/>
      <c r="BR430" s="76"/>
      <c r="BS430" s="76"/>
      <c r="BT430" s="76"/>
      <c r="BU430" s="76"/>
      <c r="BV430" s="76"/>
      <c r="BW430" s="76"/>
      <c r="BX430" s="76"/>
      <c r="BY430" s="76"/>
      <c r="BZ430" s="76"/>
      <c r="CA430" s="76"/>
      <c r="CB430" s="76"/>
      <c r="CC430" s="76"/>
      <c r="CD430" s="76"/>
      <c r="CE430" s="76"/>
      <c r="CF430" s="76"/>
      <c r="CG430" s="76"/>
      <c r="CH430" s="76"/>
      <c r="CI430" s="76"/>
      <c r="CJ430" s="76"/>
      <c r="CK430" s="76"/>
      <c r="CL430" s="76"/>
      <c r="CM430" s="77"/>
      <c r="CN430" s="77"/>
      <c r="CO430" s="77"/>
      <c r="CP430" s="77"/>
      <c r="CQ430" s="77"/>
      <c r="CR430" s="77"/>
      <c r="CS430" s="77"/>
      <c r="CT430" s="77"/>
      <c r="CU430" s="77"/>
      <c r="CV430" s="76"/>
      <c r="CW430" s="147"/>
      <c r="CX430" s="76"/>
      <c r="CY430" s="147"/>
      <c r="CZ430" s="76"/>
      <c r="DA430" s="147"/>
      <c r="DB430" s="76"/>
      <c r="DC430" s="147"/>
      <c r="DD430" s="76"/>
    </row>
    <row r="431" spans="2:108" x14ac:dyDescent="0.2"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S431" s="76"/>
      <c r="AU431" s="76"/>
      <c r="AV431" s="76"/>
      <c r="AW431" s="76"/>
      <c r="AX431" s="76"/>
      <c r="AY431" s="76"/>
      <c r="AZ431" s="76"/>
      <c r="BA431" s="76"/>
      <c r="BB431" s="76"/>
      <c r="BC431" s="76"/>
      <c r="BD431" s="76"/>
      <c r="BE431" s="76"/>
      <c r="BF431" s="76"/>
      <c r="BG431" s="76"/>
      <c r="BH431" s="76"/>
      <c r="BI431" s="76"/>
      <c r="BJ431" s="76"/>
      <c r="BK431" s="76"/>
      <c r="BL431" s="76"/>
      <c r="BM431" s="76"/>
      <c r="BN431" s="76"/>
      <c r="BO431" s="76"/>
      <c r="BP431" s="76"/>
      <c r="BQ431" s="76"/>
      <c r="BR431" s="76"/>
      <c r="BS431" s="76"/>
      <c r="BT431" s="76"/>
      <c r="BU431" s="76"/>
      <c r="BV431" s="76"/>
      <c r="BW431" s="76"/>
      <c r="BX431" s="76"/>
      <c r="BY431" s="76"/>
      <c r="BZ431" s="76"/>
      <c r="CA431" s="76"/>
      <c r="CB431" s="76"/>
      <c r="CC431" s="76"/>
      <c r="CD431" s="76"/>
      <c r="CE431" s="76"/>
      <c r="CF431" s="76"/>
      <c r="CG431" s="76"/>
      <c r="CH431" s="76"/>
      <c r="CI431" s="76"/>
      <c r="CJ431" s="76"/>
      <c r="CK431" s="76"/>
      <c r="CL431" s="76"/>
      <c r="CM431" s="77"/>
      <c r="CN431" s="77"/>
      <c r="CO431" s="77"/>
      <c r="CP431" s="77"/>
      <c r="CQ431" s="77"/>
      <c r="CR431" s="77"/>
      <c r="CS431" s="77"/>
      <c r="CT431" s="77"/>
      <c r="CU431" s="77"/>
      <c r="CV431" s="76"/>
      <c r="CW431" s="147"/>
      <c r="CX431" s="76"/>
      <c r="CY431" s="147"/>
      <c r="CZ431" s="76"/>
      <c r="DA431" s="147"/>
      <c r="DB431" s="76"/>
      <c r="DC431" s="147"/>
      <c r="DD431" s="76"/>
    </row>
    <row r="432" spans="2:108" x14ac:dyDescent="0.2"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S432" s="76"/>
      <c r="AU432" s="76"/>
      <c r="AV432" s="76"/>
      <c r="AW432" s="76"/>
      <c r="AX432" s="76"/>
      <c r="AY432" s="76"/>
      <c r="AZ432" s="76"/>
      <c r="BA432" s="76"/>
      <c r="BB432" s="76"/>
      <c r="BC432" s="76"/>
      <c r="BD432" s="76"/>
      <c r="BE432" s="76"/>
      <c r="BF432" s="76"/>
      <c r="BG432" s="76"/>
      <c r="BH432" s="76"/>
      <c r="BI432" s="76"/>
      <c r="BJ432" s="76"/>
      <c r="BK432" s="76"/>
      <c r="BL432" s="76"/>
      <c r="BM432" s="76"/>
      <c r="BN432" s="76"/>
      <c r="BO432" s="76"/>
      <c r="BP432" s="76"/>
      <c r="BQ432" s="76"/>
      <c r="BR432" s="76"/>
      <c r="BS432" s="76"/>
      <c r="BT432" s="76"/>
      <c r="BU432" s="76"/>
      <c r="BV432" s="76"/>
      <c r="BW432" s="76"/>
      <c r="BX432" s="76"/>
      <c r="BY432" s="76"/>
      <c r="BZ432" s="76"/>
      <c r="CA432" s="76"/>
      <c r="CB432" s="76"/>
      <c r="CC432" s="76"/>
      <c r="CD432" s="76"/>
      <c r="CE432" s="76"/>
      <c r="CF432" s="76"/>
      <c r="CG432" s="76"/>
      <c r="CH432" s="76"/>
      <c r="CI432" s="76"/>
      <c r="CJ432" s="76"/>
      <c r="CK432" s="76"/>
      <c r="CL432" s="76"/>
      <c r="CM432" s="77"/>
      <c r="CN432" s="77"/>
      <c r="CO432" s="77"/>
      <c r="CP432" s="77"/>
      <c r="CQ432" s="77"/>
      <c r="CR432" s="77"/>
      <c r="CS432" s="77"/>
      <c r="CT432" s="77"/>
      <c r="CU432" s="77"/>
      <c r="CV432" s="76"/>
      <c r="CW432" s="147"/>
      <c r="CX432" s="76"/>
      <c r="CY432" s="147"/>
      <c r="CZ432" s="76"/>
      <c r="DA432" s="147"/>
      <c r="DB432" s="76"/>
      <c r="DC432" s="147"/>
      <c r="DD432" s="76"/>
    </row>
    <row r="433" spans="2:108" x14ac:dyDescent="0.2"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S433" s="76"/>
      <c r="AU433" s="76"/>
      <c r="AV433" s="76"/>
      <c r="AW433" s="76"/>
      <c r="AX433" s="76"/>
      <c r="AY433" s="76"/>
      <c r="AZ433" s="76"/>
      <c r="BA433" s="76"/>
      <c r="BB433" s="76"/>
      <c r="BC433" s="76"/>
      <c r="BD433" s="76"/>
      <c r="BE433" s="76"/>
      <c r="BF433" s="76"/>
      <c r="BG433" s="76"/>
      <c r="BH433" s="76"/>
      <c r="BI433" s="76"/>
      <c r="BJ433" s="76"/>
      <c r="BK433" s="76"/>
      <c r="BL433" s="76"/>
      <c r="BM433" s="76"/>
      <c r="BN433" s="76"/>
      <c r="BO433" s="76"/>
      <c r="BP433" s="76"/>
      <c r="BQ433" s="76"/>
      <c r="BR433" s="76"/>
      <c r="BS433" s="76"/>
      <c r="BT433" s="76"/>
      <c r="BU433" s="76"/>
      <c r="BV433" s="76"/>
      <c r="BW433" s="76"/>
      <c r="BX433" s="76"/>
      <c r="BY433" s="76"/>
      <c r="BZ433" s="76"/>
      <c r="CA433" s="76"/>
      <c r="CB433" s="76"/>
      <c r="CC433" s="76"/>
      <c r="CD433" s="76"/>
      <c r="CE433" s="76"/>
      <c r="CF433" s="76"/>
      <c r="CG433" s="76"/>
      <c r="CH433" s="76"/>
      <c r="CI433" s="76"/>
      <c r="CJ433" s="76"/>
      <c r="CK433" s="76"/>
      <c r="CL433" s="76"/>
      <c r="CM433" s="77"/>
      <c r="CN433" s="77"/>
      <c r="CO433" s="77"/>
      <c r="CP433" s="77"/>
      <c r="CQ433" s="77"/>
      <c r="CR433" s="77"/>
      <c r="CS433" s="77"/>
      <c r="CT433" s="77"/>
      <c r="CU433" s="77"/>
      <c r="CV433" s="76"/>
      <c r="CW433" s="147"/>
      <c r="CX433" s="76"/>
      <c r="CY433" s="147"/>
      <c r="CZ433" s="76"/>
      <c r="DA433" s="147"/>
      <c r="DB433" s="76"/>
      <c r="DC433" s="147"/>
      <c r="DD433" s="76"/>
    </row>
    <row r="434" spans="2:108" x14ac:dyDescent="0.2"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S434" s="76"/>
      <c r="AU434" s="76"/>
      <c r="AV434" s="76"/>
      <c r="AW434" s="76"/>
      <c r="AX434" s="76"/>
      <c r="AY434" s="76"/>
      <c r="AZ434" s="76"/>
      <c r="BA434" s="76"/>
      <c r="BB434" s="76"/>
      <c r="BC434" s="76"/>
      <c r="BD434" s="76"/>
      <c r="BE434" s="76"/>
      <c r="BF434" s="76"/>
      <c r="BG434" s="76"/>
      <c r="BH434" s="76"/>
      <c r="BI434" s="76"/>
      <c r="BJ434" s="76"/>
      <c r="BK434" s="76"/>
      <c r="BL434" s="76"/>
      <c r="BM434" s="76"/>
      <c r="BN434" s="76"/>
      <c r="BO434" s="76"/>
      <c r="BP434" s="76"/>
      <c r="BQ434" s="76"/>
      <c r="BR434" s="76"/>
      <c r="BS434" s="76"/>
      <c r="BT434" s="76"/>
      <c r="BU434" s="76"/>
      <c r="BV434" s="76"/>
      <c r="BW434" s="76"/>
      <c r="BX434" s="76"/>
      <c r="BY434" s="76"/>
      <c r="BZ434" s="76"/>
      <c r="CA434" s="76"/>
      <c r="CB434" s="76"/>
      <c r="CC434" s="76"/>
      <c r="CD434" s="76"/>
      <c r="CE434" s="76"/>
      <c r="CF434" s="76"/>
      <c r="CG434" s="76"/>
      <c r="CH434" s="76"/>
      <c r="CI434" s="76"/>
      <c r="CJ434" s="76"/>
      <c r="CK434" s="76"/>
      <c r="CL434" s="76"/>
      <c r="CM434" s="77"/>
      <c r="CN434" s="77"/>
      <c r="CO434" s="77"/>
      <c r="CP434" s="77"/>
      <c r="CQ434" s="77"/>
      <c r="CR434" s="77"/>
      <c r="CS434" s="77"/>
      <c r="CT434" s="77"/>
      <c r="CU434" s="77"/>
      <c r="CV434" s="76"/>
      <c r="CW434" s="147"/>
      <c r="CX434" s="76"/>
      <c r="CY434" s="147"/>
      <c r="CZ434" s="76"/>
      <c r="DA434" s="147"/>
      <c r="DB434" s="76"/>
      <c r="DC434" s="147"/>
      <c r="DD434" s="76"/>
    </row>
    <row r="435" spans="2:108" x14ac:dyDescent="0.2"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S435" s="76"/>
      <c r="AU435" s="76"/>
      <c r="AV435" s="76"/>
      <c r="AW435" s="76"/>
      <c r="AX435" s="76"/>
      <c r="AY435" s="76"/>
      <c r="AZ435" s="76"/>
      <c r="BA435" s="76"/>
      <c r="BB435" s="76"/>
      <c r="BC435" s="76"/>
      <c r="BD435" s="76"/>
      <c r="BE435" s="76"/>
      <c r="BF435" s="76"/>
      <c r="BG435" s="76"/>
      <c r="BH435" s="76"/>
      <c r="BI435" s="76"/>
      <c r="BJ435" s="76"/>
      <c r="BK435" s="76"/>
      <c r="BL435" s="76"/>
      <c r="BM435" s="76"/>
      <c r="BN435" s="76"/>
      <c r="BO435" s="76"/>
      <c r="BP435" s="76"/>
      <c r="BQ435" s="76"/>
      <c r="BR435" s="76"/>
      <c r="BS435" s="76"/>
      <c r="BT435" s="76"/>
      <c r="BU435" s="76"/>
      <c r="BV435" s="76"/>
      <c r="BW435" s="76"/>
      <c r="BX435" s="76"/>
      <c r="BY435" s="76"/>
      <c r="BZ435" s="76"/>
      <c r="CA435" s="76"/>
      <c r="CB435" s="76"/>
      <c r="CC435" s="76"/>
      <c r="CD435" s="76"/>
      <c r="CE435" s="76"/>
      <c r="CF435" s="76"/>
      <c r="CG435" s="76"/>
      <c r="CH435" s="76"/>
      <c r="CI435" s="76"/>
      <c r="CJ435" s="76"/>
      <c r="CK435" s="76"/>
      <c r="CL435" s="76"/>
      <c r="CM435" s="77"/>
      <c r="CN435" s="77"/>
      <c r="CO435" s="77"/>
      <c r="CP435" s="77"/>
      <c r="CQ435" s="77"/>
      <c r="CR435" s="77"/>
      <c r="CS435" s="77"/>
      <c r="CT435" s="77"/>
      <c r="CU435" s="77"/>
      <c r="CV435" s="76"/>
      <c r="CW435" s="147"/>
      <c r="CX435" s="76"/>
      <c r="CY435" s="147"/>
      <c r="CZ435" s="76"/>
      <c r="DA435" s="147"/>
      <c r="DB435" s="76"/>
      <c r="DC435" s="147"/>
      <c r="DD435" s="76"/>
    </row>
    <row r="436" spans="2:108" x14ac:dyDescent="0.2"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76"/>
      <c r="AQ436" s="76"/>
      <c r="AS436" s="76"/>
      <c r="AU436" s="76"/>
      <c r="AV436" s="76"/>
      <c r="AW436" s="76"/>
      <c r="AX436" s="76"/>
      <c r="AY436" s="76"/>
      <c r="AZ436" s="76"/>
      <c r="BA436" s="76"/>
      <c r="BB436" s="76"/>
      <c r="BC436" s="76"/>
      <c r="BD436" s="76"/>
      <c r="BE436" s="76"/>
      <c r="BF436" s="76"/>
      <c r="BG436" s="76"/>
      <c r="BH436" s="76"/>
      <c r="BI436" s="76"/>
      <c r="BJ436" s="76"/>
      <c r="BK436" s="76"/>
      <c r="BL436" s="76"/>
      <c r="BM436" s="76"/>
      <c r="BN436" s="76"/>
      <c r="BO436" s="76"/>
      <c r="BP436" s="76"/>
      <c r="BQ436" s="76"/>
      <c r="BR436" s="76"/>
      <c r="BS436" s="76"/>
      <c r="BT436" s="76"/>
      <c r="BU436" s="76"/>
      <c r="BV436" s="76"/>
      <c r="BW436" s="76"/>
      <c r="BX436" s="76"/>
      <c r="BY436" s="76"/>
      <c r="BZ436" s="76"/>
      <c r="CA436" s="76"/>
      <c r="CB436" s="76"/>
      <c r="CC436" s="76"/>
      <c r="CD436" s="76"/>
      <c r="CE436" s="76"/>
      <c r="CF436" s="76"/>
      <c r="CG436" s="76"/>
      <c r="CH436" s="76"/>
      <c r="CI436" s="76"/>
      <c r="CJ436" s="76"/>
      <c r="CK436" s="76"/>
      <c r="CL436" s="76"/>
      <c r="CM436" s="77"/>
      <c r="CN436" s="77"/>
      <c r="CO436" s="77"/>
      <c r="CP436" s="77"/>
      <c r="CQ436" s="77"/>
      <c r="CR436" s="77"/>
      <c r="CS436" s="77"/>
      <c r="CT436" s="77"/>
      <c r="CU436" s="77"/>
      <c r="CV436" s="76"/>
      <c r="CW436" s="147"/>
      <c r="CX436" s="76"/>
      <c r="CY436" s="147"/>
      <c r="CZ436" s="76"/>
      <c r="DA436" s="147"/>
      <c r="DB436" s="76"/>
      <c r="DC436" s="147"/>
      <c r="DD436" s="76"/>
    </row>
    <row r="437" spans="2:108" x14ac:dyDescent="0.2"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S437" s="76"/>
      <c r="AU437" s="76"/>
      <c r="AV437" s="76"/>
      <c r="AW437" s="76"/>
      <c r="AX437" s="76"/>
      <c r="AY437" s="76"/>
      <c r="AZ437" s="76"/>
      <c r="BA437" s="76"/>
      <c r="BB437" s="76"/>
      <c r="BC437" s="76"/>
      <c r="BD437" s="76"/>
      <c r="BE437" s="76"/>
      <c r="BF437" s="76"/>
      <c r="BG437" s="76"/>
      <c r="BH437" s="76"/>
      <c r="BI437" s="76"/>
      <c r="BJ437" s="76"/>
      <c r="BK437" s="76"/>
      <c r="BL437" s="76"/>
      <c r="BM437" s="76"/>
      <c r="BN437" s="76"/>
      <c r="BO437" s="76"/>
      <c r="BP437" s="76"/>
      <c r="BQ437" s="76"/>
      <c r="BR437" s="76"/>
      <c r="BS437" s="76"/>
      <c r="BT437" s="76"/>
      <c r="BU437" s="76"/>
      <c r="BV437" s="76"/>
      <c r="BW437" s="76"/>
      <c r="BX437" s="76"/>
      <c r="BY437" s="76"/>
      <c r="BZ437" s="76"/>
      <c r="CA437" s="76"/>
      <c r="CB437" s="76"/>
      <c r="CC437" s="76"/>
      <c r="CD437" s="76"/>
      <c r="CE437" s="76"/>
      <c r="CF437" s="76"/>
      <c r="CG437" s="76"/>
      <c r="CH437" s="76"/>
      <c r="CI437" s="76"/>
      <c r="CJ437" s="76"/>
      <c r="CK437" s="76"/>
      <c r="CL437" s="76"/>
      <c r="CM437" s="77"/>
      <c r="CN437" s="77"/>
      <c r="CO437" s="77"/>
      <c r="CP437" s="77"/>
      <c r="CQ437" s="77"/>
      <c r="CR437" s="77"/>
      <c r="CS437" s="77"/>
      <c r="CT437" s="77"/>
      <c r="CU437" s="77"/>
      <c r="CV437" s="76"/>
      <c r="CW437" s="147"/>
      <c r="CX437" s="76"/>
      <c r="CY437" s="147"/>
      <c r="CZ437" s="76"/>
      <c r="DA437" s="147"/>
      <c r="DB437" s="76"/>
      <c r="DC437" s="147"/>
      <c r="DD437" s="76"/>
    </row>
    <row r="438" spans="2:108" x14ac:dyDescent="0.2"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S438" s="76"/>
      <c r="AU438" s="76"/>
      <c r="AV438" s="76"/>
      <c r="AW438" s="76"/>
      <c r="AX438" s="76"/>
      <c r="AY438" s="76"/>
      <c r="AZ438" s="76"/>
      <c r="BA438" s="76"/>
      <c r="BB438" s="76"/>
      <c r="BC438" s="76"/>
      <c r="BD438" s="76"/>
      <c r="BE438" s="76"/>
      <c r="BF438" s="76"/>
      <c r="BG438" s="76"/>
      <c r="BH438" s="76"/>
      <c r="BI438" s="76"/>
      <c r="BJ438" s="76"/>
      <c r="BK438" s="76"/>
      <c r="BL438" s="76"/>
      <c r="BM438" s="76"/>
      <c r="BN438" s="76"/>
      <c r="BO438" s="76"/>
      <c r="BP438" s="76"/>
      <c r="BQ438" s="76"/>
      <c r="BR438" s="76"/>
      <c r="BS438" s="76"/>
      <c r="BT438" s="76"/>
      <c r="BU438" s="76"/>
      <c r="BV438" s="76"/>
      <c r="BW438" s="76"/>
      <c r="BX438" s="76"/>
      <c r="BY438" s="76"/>
      <c r="BZ438" s="76"/>
      <c r="CA438" s="76"/>
      <c r="CB438" s="76"/>
      <c r="CC438" s="76"/>
      <c r="CD438" s="76"/>
      <c r="CE438" s="76"/>
      <c r="CF438" s="76"/>
      <c r="CG438" s="76"/>
      <c r="CH438" s="76"/>
      <c r="CI438" s="76"/>
      <c r="CJ438" s="76"/>
      <c r="CK438" s="76"/>
      <c r="CL438" s="76"/>
      <c r="CM438" s="77"/>
      <c r="CN438" s="77"/>
      <c r="CO438" s="77"/>
      <c r="CP438" s="77"/>
      <c r="CQ438" s="77"/>
      <c r="CR438" s="77"/>
      <c r="CS438" s="77"/>
      <c r="CT438" s="77"/>
      <c r="CU438" s="77"/>
      <c r="CV438" s="76"/>
      <c r="CW438" s="147"/>
      <c r="CX438" s="76"/>
      <c r="CY438" s="147"/>
      <c r="CZ438" s="76"/>
      <c r="DA438" s="147"/>
      <c r="DB438" s="76"/>
      <c r="DC438" s="147"/>
      <c r="DD438" s="76"/>
    </row>
    <row r="439" spans="2:108" x14ac:dyDescent="0.2"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S439" s="76"/>
      <c r="AU439" s="76"/>
      <c r="AV439" s="76"/>
      <c r="AW439" s="76"/>
      <c r="AX439" s="76"/>
      <c r="AY439" s="76"/>
      <c r="AZ439" s="76"/>
      <c r="BA439" s="76"/>
      <c r="BB439" s="76"/>
      <c r="BC439" s="76"/>
      <c r="BD439" s="76"/>
      <c r="BE439" s="76"/>
      <c r="BF439" s="76"/>
      <c r="BG439" s="76"/>
      <c r="BH439" s="76"/>
      <c r="BI439" s="76"/>
      <c r="BJ439" s="76"/>
      <c r="BK439" s="76"/>
      <c r="BL439" s="76"/>
      <c r="BM439" s="76"/>
      <c r="BN439" s="76"/>
      <c r="BO439" s="76"/>
      <c r="BP439" s="76"/>
      <c r="BQ439" s="76"/>
      <c r="BR439" s="76"/>
      <c r="BS439" s="76"/>
      <c r="BT439" s="76"/>
      <c r="BU439" s="76"/>
      <c r="BV439" s="76"/>
      <c r="BW439" s="76"/>
      <c r="BX439" s="76"/>
      <c r="BY439" s="76"/>
      <c r="BZ439" s="76"/>
      <c r="CA439" s="76"/>
      <c r="CB439" s="76"/>
      <c r="CC439" s="76"/>
      <c r="CD439" s="76"/>
      <c r="CE439" s="76"/>
      <c r="CF439" s="76"/>
      <c r="CG439" s="76"/>
      <c r="CH439" s="76"/>
      <c r="CI439" s="76"/>
      <c r="CJ439" s="76"/>
      <c r="CK439" s="76"/>
      <c r="CL439" s="76"/>
      <c r="CM439" s="77"/>
      <c r="CN439" s="77"/>
      <c r="CO439" s="77"/>
      <c r="CP439" s="77"/>
      <c r="CQ439" s="77"/>
      <c r="CR439" s="77"/>
      <c r="CS439" s="77"/>
      <c r="CT439" s="77"/>
      <c r="CU439" s="77"/>
      <c r="CV439" s="76"/>
      <c r="CW439" s="147"/>
      <c r="CX439" s="76"/>
      <c r="CY439" s="147"/>
      <c r="CZ439" s="76"/>
      <c r="DA439" s="147"/>
      <c r="DB439" s="76"/>
      <c r="DC439" s="147"/>
      <c r="DD439" s="76"/>
    </row>
    <row r="440" spans="2:108" x14ac:dyDescent="0.2"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S440" s="76"/>
      <c r="AU440" s="76"/>
      <c r="AV440" s="76"/>
      <c r="AW440" s="76"/>
      <c r="AX440" s="76"/>
      <c r="AY440" s="76"/>
      <c r="AZ440" s="76"/>
      <c r="BA440" s="76"/>
      <c r="BB440" s="76"/>
      <c r="BC440" s="76"/>
      <c r="BD440" s="76"/>
      <c r="BE440" s="76"/>
      <c r="BF440" s="76"/>
      <c r="BG440" s="76"/>
      <c r="BH440" s="76"/>
      <c r="BI440" s="76"/>
      <c r="BJ440" s="76"/>
      <c r="BK440" s="76"/>
      <c r="BL440" s="76"/>
      <c r="BM440" s="76"/>
      <c r="BN440" s="76"/>
      <c r="BO440" s="76"/>
      <c r="BP440" s="76"/>
      <c r="BQ440" s="76"/>
      <c r="BR440" s="76"/>
      <c r="BS440" s="76"/>
      <c r="BT440" s="76"/>
      <c r="BU440" s="76"/>
      <c r="BV440" s="76"/>
      <c r="BW440" s="76"/>
      <c r="BX440" s="76"/>
      <c r="BY440" s="76"/>
      <c r="BZ440" s="76"/>
      <c r="CA440" s="76"/>
      <c r="CB440" s="76"/>
      <c r="CC440" s="76"/>
      <c r="CD440" s="76"/>
      <c r="CE440" s="76"/>
      <c r="CF440" s="76"/>
      <c r="CG440" s="76"/>
      <c r="CH440" s="76"/>
      <c r="CI440" s="76"/>
      <c r="CJ440" s="76"/>
      <c r="CK440" s="76"/>
      <c r="CL440" s="76"/>
      <c r="CM440" s="77"/>
      <c r="CN440" s="77"/>
      <c r="CO440" s="77"/>
      <c r="CP440" s="77"/>
      <c r="CQ440" s="77"/>
      <c r="CR440" s="77"/>
      <c r="CS440" s="77"/>
      <c r="CT440" s="77"/>
      <c r="CU440" s="77"/>
      <c r="CV440" s="76"/>
      <c r="CW440" s="147"/>
      <c r="CX440" s="76"/>
      <c r="CY440" s="147"/>
      <c r="CZ440" s="76"/>
      <c r="DA440" s="147"/>
      <c r="DB440" s="76"/>
      <c r="DC440" s="147"/>
      <c r="DD440" s="76"/>
    </row>
    <row r="441" spans="2:108" x14ac:dyDescent="0.2"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S441" s="76"/>
      <c r="AU441" s="76"/>
      <c r="AV441" s="76"/>
      <c r="AW441" s="76"/>
      <c r="AX441" s="76"/>
      <c r="AY441" s="76"/>
      <c r="AZ441" s="76"/>
      <c r="BA441" s="76"/>
      <c r="BB441" s="76"/>
      <c r="BC441" s="76"/>
      <c r="BD441" s="76"/>
      <c r="BE441" s="76"/>
      <c r="BF441" s="76"/>
      <c r="BG441" s="76"/>
      <c r="BH441" s="76"/>
      <c r="BI441" s="76"/>
      <c r="BJ441" s="76"/>
      <c r="BK441" s="76"/>
      <c r="BL441" s="76"/>
      <c r="BM441" s="76"/>
      <c r="BN441" s="76"/>
      <c r="BO441" s="76"/>
      <c r="BP441" s="76"/>
      <c r="BQ441" s="76"/>
      <c r="BR441" s="76"/>
      <c r="BS441" s="76"/>
      <c r="BT441" s="76"/>
      <c r="BU441" s="76"/>
      <c r="BV441" s="76"/>
      <c r="BW441" s="76"/>
      <c r="BX441" s="76"/>
      <c r="BY441" s="76"/>
      <c r="BZ441" s="76"/>
      <c r="CA441" s="76"/>
      <c r="CB441" s="76"/>
      <c r="CC441" s="76"/>
      <c r="CD441" s="76"/>
      <c r="CE441" s="76"/>
      <c r="CF441" s="76"/>
      <c r="CG441" s="76"/>
      <c r="CH441" s="76"/>
      <c r="CI441" s="76"/>
      <c r="CJ441" s="76"/>
      <c r="CK441" s="76"/>
      <c r="CL441" s="76"/>
      <c r="CM441" s="77"/>
      <c r="CN441" s="77"/>
      <c r="CO441" s="77"/>
      <c r="CP441" s="77"/>
      <c r="CQ441" s="77"/>
      <c r="CR441" s="77"/>
      <c r="CS441" s="77"/>
      <c r="CT441" s="77"/>
      <c r="CU441" s="77"/>
      <c r="CV441" s="76"/>
      <c r="CW441" s="147"/>
      <c r="CX441" s="76"/>
      <c r="CY441" s="147"/>
      <c r="CZ441" s="76"/>
      <c r="DA441" s="147"/>
      <c r="DB441" s="76"/>
      <c r="DC441" s="147"/>
      <c r="DD441" s="76"/>
    </row>
    <row r="442" spans="2:108" x14ac:dyDescent="0.2"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  <c r="AO442" s="76"/>
      <c r="AP442" s="76"/>
      <c r="AQ442" s="76"/>
      <c r="AS442" s="76"/>
      <c r="AU442" s="76"/>
      <c r="AV442" s="76"/>
      <c r="AW442" s="76"/>
      <c r="AX442" s="76"/>
      <c r="AY442" s="76"/>
      <c r="AZ442" s="76"/>
      <c r="BA442" s="76"/>
      <c r="BB442" s="76"/>
      <c r="BC442" s="76"/>
      <c r="BD442" s="76"/>
      <c r="BE442" s="76"/>
      <c r="BF442" s="76"/>
      <c r="BG442" s="76"/>
      <c r="BH442" s="76"/>
      <c r="BI442" s="76"/>
      <c r="BJ442" s="76"/>
      <c r="BK442" s="76"/>
      <c r="BL442" s="76"/>
      <c r="BM442" s="76"/>
      <c r="BN442" s="76"/>
      <c r="BO442" s="76"/>
      <c r="BP442" s="76"/>
      <c r="BQ442" s="76"/>
      <c r="BR442" s="76"/>
      <c r="BS442" s="76"/>
      <c r="BT442" s="76"/>
      <c r="BU442" s="76"/>
      <c r="BV442" s="76"/>
      <c r="BW442" s="76"/>
      <c r="BX442" s="76"/>
      <c r="BY442" s="76"/>
      <c r="BZ442" s="76"/>
      <c r="CA442" s="76"/>
      <c r="CB442" s="76"/>
      <c r="CC442" s="76"/>
      <c r="CD442" s="76"/>
      <c r="CE442" s="76"/>
      <c r="CF442" s="76"/>
      <c r="CG442" s="76"/>
      <c r="CH442" s="76"/>
      <c r="CI442" s="76"/>
      <c r="CJ442" s="76"/>
      <c r="CK442" s="76"/>
      <c r="CL442" s="76"/>
      <c r="CM442" s="77"/>
      <c r="CN442" s="77"/>
      <c r="CO442" s="77"/>
      <c r="CP442" s="77"/>
      <c r="CQ442" s="77"/>
      <c r="CR442" s="77"/>
      <c r="CS442" s="77"/>
      <c r="CT442" s="77"/>
      <c r="CU442" s="77"/>
      <c r="CV442" s="76"/>
      <c r="CW442" s="147"/>
      <c r="CX442" s="76"/>
      <c r="CY442" s="147"/>
      <c r="CZ442" s="76"/>
      <c r="DA442" s="147"/>
      <c r="DB442" s="76"/>
      <c r="DC442" s="147"/>
      <c r="DD442" s="76"/>
    </row>
    <row r="443" spans="2:108" x14ac:dyDescent="0.2"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6"/>
      <c r="AQ443" s="76"/>
      <c r="AS443" s="76"/>
      <c r="AU443" s="76"/>
      <c r="AV443" s="76"/>
      <c r="AW443" s="76"/>
      <c r="AX443" s="76"/>
      <c r="AY443" s="76"/>
      <c r="AZ443" s="76"/>
      <c r="BA443" s="76"/>
      <c r="BB443" s="76"/>
      <c r="BC443" s="76"/>
      <c r="BD443" s="76"/>
      <c r="BE443" s="76"/>
      <c r="BF443" s="76"/>
      <c r="BG443" s="76"/>
      <c r="BH443" s="76"/>
      <c r="BI443" s="76"/>
      <c r="BJ443" s="76"/>
      <c r="BK443" s="76"/>
      <c r="BL443" s="76"/>
      <c r="BM443" s="76"/>
      <c r="BN443" s="76"/>
      <c r="BO443" s="76"/>
      <c r="BP443" s="76"/>
      <c r="BQ443" s="76"/>
      <c r="BR443" s="76"/>
      <c r="BS443" s="76"/>
      <c r="BT443" s="76"/>
      <c r="BU443" s="76"/>
      <c r="BV443" s="76"/>
      <c r="BW443" s="76"/>
      <c r="BX443" s="76"/>
      <c r="BY443" s="76"/>
      <c r="BZ443" s="76"/>
      <c r="CA443" s="76"/>
      <c r="CB443" s="76"/>
      <c r="CC443" s="76"/>
      <c r="CD443" s="76"/>
      <c r="CE443" s="76"/>
      <c r="CF443" s="76"/>
      <c r="CG443" s="76"/>
      <c r="CH443" s="76"/>
      <c r="CI443" s="76"/>
      <c r="CJ443" s="76"/>
      <c r="CK443" s="76"/>
      <c r="CL443" s="76"/>
      <c r="CM443" s="77"/>
      <c r="CN443" s="77"/>
      <c r="CO443" s="77"/>
      <c r="CP443" s="77"/>
      <c r="CQ443" s="77"/>
      <c r="CR443" s="77"/>
      <c r="CS443" s="77"/>
      <c r="CT443" s="77"/>
      <c r="CU443" s="77"/>
      <c r="CV443" s="76"/>
      <c r="CW443" s="147"/>
      <c r="CX443" s="76"/>
      <c r="CY443" s="147"/>
      <c r="CZ443" s="76"/>
      <c r="DA443" s="147"/>
      <c r="DB443" s="76"/>
      <c r="DC443" s="147"/>
      <c r="DD443" s="76"/>
    </row>
    <row r="444" spans="2:108" x14ac:dyDescent="0.2"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S444" s="76"/>
      <c r="AU444" s="76"/>
      <c r="AV444" s="76"/>
      <c r="AW444" s="76"/>
      <c r="AX444" s="76"/>
      <c r="AY444" s="76"/>
      <c r="AZ444" s="76"/>
      <c r="BA444" s="76"/>
      <c r="BB444" s="76"/>
      <c r="BC444" s="76"/>
      <c r="BD444" s="76"/>
      <c r="BE444" s="76"/>
      <c r="BF444" s="76"/>
      <c r="BG444" s="76"/>
      <c r="BH444" s="76"/>
      <c r="BI444" s="76"/>
      <c r="BJ444" s="76"/>
      <c r="BK444" s="76"/>
      <c r="BL444" s="76"/>
      <c r="BM444" s="76"/>
      <c r="BN444" s="76"/>
      <c r="BO444" s="76"/>
      <c r="BP444" s="76"/>
      <c r="BQ444" s="76"/>
      <c r="BR444" s="76"/>
      <c r="BS444" s="76"/>
      <c r="BT444" s="76"/>
      <c r="BU444" s="76"/>
      <c r="BV444" s="76"/>
      <c r="BW444" s="76"/>
      <c r="BX444" s="76"/>
      <c r="BY444" s="76"/>
      <c r="BZ444" s="76"/>
      <c r="CA444" s="76"/>
      <c r="CB444" s="76"/>
      <c r="CC444" s="76"/>
      <c r="CD444" s="76"/>
      <c r="CE444" s="76"/>
      <c r="CF444" s="76"/>
      <c r="CG444" s="76"/>
      <c r="CH444" s="76"/>
      <c r="CI444" s="76"/>
      <c r="CJ444" s="76"/>
      <c r="CK444" s="76"/>
      <c r="CL444" s="76"/>
      <c r="CM444" s="77"/>
      <c r="CN444" s="77"/>
      <c r="CO444" s="77"/>
      <c r="CP444" s="77"/>
      <c r="CQ444" s="77"/>
      <c r="CR444" s="77"/>
      <c r="CS444" s="77"/>
      <c r="CT444" s="77"/>
      <c r="CU444" s="77"/>
      <c r="CV444" s="76"/>
      <c r="CW444" s="147"/>
      <c r="CX444" s="76"/>
      <c r="CY444" s="147"/>
      <c r="CZ444" s="76"/>
      <c r="DA444" s="147"/>
      <c r="DB444" s="76"/>
      <c r="DC444" s="147"/>
      <c r="DD444" s="76"/>
    </row>
    <row r="445" spans="2:108" x14ac:dyDescent="0.2"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S445" s="76"/>
      <c r="AU445" s="76"/>
      <c r="AV445" s="76"/>
      <c r="AW445" s="76"/>
      <c r="AX445" s="76"/>
      <c r="AY445" s="76"/>
      <c r="AZ445" s="76"/>
      <c r="BA445" s="76"/>
      <c r="BB445" s="76"/>
      <c r="BC445" s="76"/>
      <c r="BD445" s="76"/>
      <c r="BE445" s="76"/>
      <c r="BF445" s="76"/>
      <c r="BG445" s="76"/>
      <c r="BH445" s="76"/>
      <c r="BI445" s="76"/>
      <c r="BJ445" s="76"/>
      <c r="BK445" s="76"/>
      <c r="BL445" s="76"/>
      <c r="BM445" s="76"/>
      <c r="BN445" s="76"/>
      <c r="BO445" s="76"/>
      <c r="BP445" s="76"/>
      <c r="BQ445" s="76"/>
      <c r="BR445" s="76"/>
      <c r="BS445" s="76"/>
      <c r="BT445" s="76"/>
      <c r="BU445" s="76"/>
      <c r="BV445" s="76"/>
      <c r="BW445" s="76"/>
      <c r="BX445" s="76"/>
      <c r="BY445" s="76"/>
      <c r="BZ445" s="76"/>
      <c r="CA445" s="76"/>
      <c r="CB445" s="76"/>
      <c r="CC445" s="76"/>
      <c r="CD445" s="76"/>
      <c r="CE445" s="76"/>
      <c r="CF445" s="76"/>
      <c r="CG445" s="76"/>
      <c r="CH445" s="76"/>
      <c r="CI445" s="76"/>
      <c r="CJ445" s="76"/>
      <c r="CK445" s="76"/>
      <c r="CL445" s="76"/>
      <c r="CM445" s="77"/>
      <c r="CN445" s="77"/>
      <c r="CO445" s="77"/>
      <c r="CP445" s="77"/>
      <c r="CQ445" s="77"/>
      <c r="CR445" s="77"/>
      <c r="CS445" s="77"/>
      <c r="CT445" s="77"/>
      <c r="CU445" s="77"/>
      <c r="CV445" s="76"/>
      <c r="CW445" s="147"/>
      <c r="CX445" s="76"/>
      <c r="CY445" s="147"/>
      <c r="CZ445" s="76"/>
      <c r="DA445" s="147"/>
      <c r="DB445" s="76"/>
      <c r="DC445" s="147"/>
      <c r="DD445" s="76"/>
    </row>
    <row r="446" spans="2:108" x14ac:dyDescent="0.2"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76"/>
      <c r="AQ446" s="76"/>
      <c r="AS446" s="76"/>
      <c r="AU446" s="76"/>
      <c r="AV446" s="76"/>
      <c r="AW446" s="76"/>
      <c r="AX446" s="76"/>
      <c r="AY446" s="76"/>
      <c r="AZ446" s="76"/>
      <c r="BA446" s="76"/>
      <c r="BB446" s="76"/>
      <c r="BC446" s="76"/>
      <c r="BD446" s="76"/>
      <c r="BE446" s="76"/>
      <c r="BF446" s="76"/>
      <c r="BG446" s="76"/>
      <c r="BH446" s="76"/>
      <c r="BI446" s="76"/>
      <c r="BJ446" s="76"/>
      <c r="BK446" s="76"/>
      <c r="BL446" s="76"/>
      <c r="BM446" s="76"/>
      <c r="BN446" s="76"/>
      <c r="BO446" s="76"/>
      <c r="BP446" s="76"/>
      <c r="BQ446" s="76"/>
      <c r="BR446" s="76"/>
      <c r="BS446" s="76"/>
      <c r="BT446" s="76"/>
      <c r="BU446" s="76"/>
      <c r="BV446" s="76"/>
      <c r="BW446" s="76"/>
      <c r="BX446" s="76"/>
      <c r="BY446" s="76"/>
      <c r="BZ446" s="76"/>
      <c r="CA446" s="76"/>
      <c r="CB446" s="76"/>
      <c r="CC446" s="76"/>
      <c r="CD446" s="76"/>
      <c r="CE446" s="76"/>
      <c r="CF446" s="76"/>
      <c r="CG446" s="76"/>
      <c r="CH446" s="76"/>
      <c r="CI446" s="76"/>
      <c r="CJ446" s="76"/>
      <c r="CK446" s="76"/>
      <c r="CL446" s="76"/>
      <c r="CM446" s="77"/>
      <c r="CN446" s="77"/>
      <c r="CO446" s="77"/>
      <c r="CP446" s="77"/>
      <c r="CQ446" s="77"/>
      <c r="CR446" s="77"/>
      <c r="CS446" s="77"/>
      <c r="CT446" s="77"/>
      <c r="CU446" s="77"/>
      <c r="CV446" s="76"/>
      <c r="CW446" s="147"/>
      <c r="CX446" s="76"/>
      <c r="CY446" s="147"/>
      <c r="CZ446" s="76"/>
      <c r="DA446" s="147"/>
      <c r="DB446" s="76"/>
      <c r="DC446" s="147"/>
      <c r="DD446" s="76"/>
    </row>
    <row r="447" spans="2:108" x14ac:dyDescent="0.2"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S447" s="76"/>
      <c r="AU447" s="76"/>
      <c r="AV447" s="76"/>
      <c r="AW447" s="76"/>
      <c r="AX447" s="76"/>
      <c r="AY447" s="76"/>
      <c r="AZ447" s="76"/>
      <c r="BA447" s="76"/>
      <c r="BB447" s="76"/>
      <c r="BC447" s="76"/>
      <c r="BD447" s="76"/>
      <c r="BE447" s="76"/>
      <c r="BF447" s="76"/>
      <c r="BG447" s="76"/>
      <c r="BH447" s="76"/>
      <c r="BI447" s="76"/>
      <c r="BJ447" s="76"/>
      <c r="BK447" s="76"/>
      <c r="BL447" s="76"/>
      <c r="BM447" s="76"/>
      <c r="BN447" s="76"/>
      <c r="BO447" s="76"/>
      <c r="BP447" s="76"/>
      <c r="BQ447" s="76"/>
      <c r="BR447" s="76"/>
      <c r="BS447" s="76"/>
      <c r="BT447" s="76"/>
      <c r="BU447" s="76"/>
      <c r="BV447" s="76"/>
      <c r="BW447" s="76"/>
      <c r="BX447" s="76"/>
      <c r="BY447" s="76"/>
      <c r="BZ447" s="76"/>
      <c r="CA447" s="76"/>
      <c r="CB447" s="76"/>
      <c r="CC447" s="76"/>
      <c r="CD447" s="76"/>
      <c r="CE447" s="76"/>
      <c r="CF447" s="76"/>
      <c r="CG447" s="76"/>
      <c r="CH447" s="76"/>
      <c r="CI447" s="76"/>
      <c r="CJ447" s="76"/>
      <c r="CK447" s="76"/>
      <c r="CL447" s="76"/>
      <c r="CM447" s="77"/>
      <c r="CN447" s="77"/>
      <c r="CO447" s="77"/>
      <c r="CP447" s="77"/>
      <c r="CQ447" s="77"/>
      <c r="CR447" s="77"/>
      <c r="CS447" s="77"/>
      <c r="CT447" s="77"/>
      <c r="CU447" s="77"/>
      <c r="CV447" s="76"/>
      <c r="CW447" s="147"/>
      <c r="CX447" s="76"/>
      <c r="CY447" s="147"/>
      <c r="CZ447" s="76"/>
      <c r="DA447" s="147"/>
      <c r="DB447" s="76"/>
      <c r="DC447" s="147"/>
      <c r="DD447" s="76"/>
    </row>
    <row r="448" spans="2:108" x14ac:dyDescent="0.2"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76"/>
      <c r="AQ448" s="76"/>
      <c r="AS448" s="76"/>
      <c r="AU448" s="76"/>
      <c r="AV448" s="76"/>
      <c r="AW448" s="76"/>
      <c r="AX448" s="76"/>
      <c r="AY448" s="76"/>
      <c r="AZ448" s="76"/>
      <c r="BA448" s="76"/>
      <c r="BB448" s="76"/>
      <c r="BC448" s="76"/>
      <c r="BD448" s="76"/>
      <c r="BE448" s="76"/>
      <c r="BF448" s="76"/>
      <c r="BG448" s="76"/>
      <c r="BH448" s="76"/>
      <c r="BI448" s="76"/>
      <c r="BJ448" s="76"/>
      <c r="BK448" s="76"/>
      <c r="BL448" s="76"/>
      <c r="BM448" s="76"/>
      <c r="BN448" s="76"/>
      <c r="BO448" s="76"/>
      <c r="BP448" s="76"/>
      <c r="BQ448" s="76"/>
      <c r="BR448" s="76"/>
      <c r="BS448" s="76"/>
      <c r="BT448" s="76"/>
      <c r="BU448" s="76"/>
      <c r="BV448" s="76"/>
      <c r="BW448" s="76"/>
      <c r="BX448" s="76"/>
      <c r="BY448" s="76"/>
      <c r="BZ448" s="76"/>
      <c r="CA448" s="76"/>
      <c r="CB448" s="76"/>
      <c r="CC448" s="76"/>
      <c r="CD448" s="76"/>
      <c r="CE448" s="76"/>
      <c r="CF448" s="76"/>
      <c r="CG448" s="76"/>
      <c r="CH448" s="76"/>
      <c r="CI448" s="76"/>
      <c r="CJ448" s="76"/>
      <c r="CK448" s="76"/>
      <c r="CL448" s="76"/>
      <c r="CM448" s="77"/>
      <c r="CN448" s="77"/>
      <c r="CO448" s="77"/>
      <c r="CP448" s="77"/>
      <c r="CQ448" s="77"/>
      <c r="CR448" s="77"/>
      <c r="CS448" s="77"/>
      <c r="CT448" s="77"/>
      <c r="CU448" s="77"/>
      <c r="CV448" s="76"/>
      <c r="CW448" s="147"/>
      <c r="CX448" s="76"/>
      <c r="CY448" s="147"/>
      <c r="CZ448" s="76"/>
      <c r="DA448" s="147"/>
      <c r="DB448" s="76"/>
      <c r="DC448" s="147"/>
      <c r="DD448" s="76"/>
    </row>
    <row r="449" spans="2:108" x14ac:dyDescent="0.2"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S449" s="76"/>
      <c r="AU449" s="76"/>
      <c r="AV449" s="76"/>
      <c r="AW449" s="76"/>
      <c r="AX449" s="76"/>
      <c r="AY449" s="76"/>
      <c r="AZ449" s="76"/>
      <c r="BA449" s="76"/>
      <c r="BB449" s="76"/>
      <c r="BC449" s="76"/>
      <c r="BD449" s="76"/>
      <c r="BE449" s="76"/>
      <c r="BF449" s="76"/>
      <c r="BG449" s="76"/>
      <c r="BH449" s="76"/>
      <c r="BI449" s="76"/>
      <c r="BJ449" s="76"/>
      <c r="BK449" s="76"/>
      <c r="BL449" s="76"/>
      <c r="BM449" s="76"/>
      <c r="BN449" s="76"/>
      <c r="BO449" s="76"/>
      <c r="BP449" s="76"/>
      <c r="BQ449" s="76"/>
      <c r="BR449" s="76"/>
      <c r="BS449" s="76"/>
      <c r="BT449" s="76"/>
      <c r="BU449" s="76"/>
      <c r="BV449" s="76"/>
      <c r="BW449" s="76"/>
      <c r="BX449" s="76"/>
      <c r="BY449" s="76"/>
      <c r="BZ449" s="76"/>
      <c r="CA449" s="76"/>
      <c r="CB449" s="76"/>
      <c r="CC449" s="76"/>
      <c r="CD449" s="76"/>
      <c r="CE449" s="76"/>
      <c r="CF449" s="76"/>
      <c r="CG449" s="76"/>
      <c r="CH449" s="76"/>
      <c r="CI449" s="76"/>
      <c r="CJ449" s="76"/>
      <c r="CK449" s="76"/>
      <c r="CL449" s="76"/>
      <c r="CM449" s="77"/>
      <c r="CN449" s="77"/>
      <c r="CO449" s="77"/>
      <c r="CP449" s="77"/>
      <c r="CQ449" s="77"/>
      <c r="CR449" s="77"/>
      <c r="CS449" s="77"/>
      <c r="CT449" s="77"/>
      <c r="CU449" s="77"/>
      <c r="CV449" s="76"/>
      <c r="CW449" s="147"/>
      <c r="CX449" s="76"/>
      <c r="CY449" s="147"/>
      <c r="CZ449" s="76"/>
      <c r="DA449" s="147"/>
      <c r="DB449" s="76"/>
      <c r="DC449" s="147"/>
      <c r="DD449" s="76"/>
    </row>
    <row r="450" spans="2:108" x14ac:dyDescent="0.2"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S450" s="76"/>
      <c r="AU450" s="76"/>
      <c r="AV450" s="76"/>
      <c r="AW450" s="76"/>
      <c r="AX450" s="76"/>
      <c r="AY450" s="76"/>
      <c r="AZ450" s="76"/>
      <c r="BA450" s="76"/>
      <c r="BB450" s="76"/>
      <c r="BC450" s="76"/>
      <c r="BD450" s="76"/>
      <c r="BE450" s="76"/>
      <c r="BF450" s="76"/>
      <c r="BG450" s="76"/>
      <c r="BH450" s="76"/>
      <c r="BI450" s="76"/>
      <c r="BJ450" s="76"/>
      <c r="BK450" s="76"/>
      <c r="BL450" s="76"/>
      <c r="BM450" s="76"/>
      <c r="BN450" s="76"/>
      <c r="BO450" s="76"/>
      <c r="BP450" s="76"/>
      <c r="BQ450" s="76"/>
      <c r="BR450" s="76"/>
      <c r="BS450" s="76"/>
      <c r="BT450" s="76"/>
      <c r="BU450" s="76"/>
      <c r="BV450" s="76"/>
      <c r="BW450" s="76"/>
      <c r="BX450" s="76"/>
      <c r="BY450" s="76"/>
      <c r="BZ450" s="76"/>
      <c r="CA450" s="76"/>
      <c r="CB450" s="76"/>
      <c r="CC450" s="76"/>
      <c r="CD450" s="76"/>
      <c r="CE450" s="76"/>
      <c r="CF450" s="76"/>
      <c r="CG450" s="76"/>
      <c r="CH450" s="76"/>
      <c r="CI450" s="76"/>
      <c r="CJ450" s="76"/>
      <c r="CK450" s="76"/>
      <c r="CL450" s="76"/>
      <c r="CM450" s="77"/>
      <c r="CN450" s="77"/>
      <c r="CO450" s="77"/>
      <c r="CP450" s="77"/>
      <c r="CQ450" s="77"/>
      <c r="CR450" s="77"/>
      <c r="CS450" s="77"/>
      <c r="CT450" s="77"/>
      <c r="CU450" s="77"/>
      <c r="CV450" s="76"/>
      <c r="CW450" s="147"/>
      <c r="CX450" s="76"/>
      <c r="CY450" s="147"/>
      <c r="CZ450" s="76"/>
      <c r="DA450" s="147"/>
      <c r="DB450" s="76"/>
      <c r="DC450" s="147"/>
      <c r="DD450" s="76"/>
    </row>
    <row r="451" spans="2:108" x14ac:dyDescent="0.2"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S451" s="76"/>
      <c r="AU451" s="76"/>
      <c r="AV451" s="76"/>
      <c r="AW451" s="76"/>
      <c r="AX451" s="76"/>
      <c r="AY451" s="76"/>
      <c r="AZ451" s="76"/>
      <c r="BA451" s="76"/>
      <c r="BB451" s="76"/>
      <c r="BC451" s="76"/>
      <c r="BD451" s="76"/>
      <c r="BE451" s="76"/>
      <c r="BF451" s="76"/>
      <c r="BG451" s="76"/>
      <c r="BH451" s="76"/>
      <c r="BI451" s="76"/>
      <c r="BJ451" s="76"/>
      <c r="BK451" s="76"/>
      <c r="BL451" s="76"/>
      <c r="BM451" s="76"/>
      <c r="BN451" s="76"/>
      <c r="BO451" s="76"/>
      <c r="BP451" s="76"/>
      <c r="BQ451" s="76"/>
      <c r="BR451" s="76"/>
      <c r="BS451" s="76"/>
      <c r="BT451" s="76"/>
      <c r="BU451" s="76"/>
      <c r="BV451" s="76"/>
      <c r="BW451" s="76"/>
      <c r="BX451" s="76"/>
      <c r="BY451" s="76"/>
      <c r="BZ451" s="76"/>
      <c r="CA451" s="76"/>
      <c r="CB451" s="76"/>
      <c r="CC451" s="76"/>
      <c r="CD451" s="76"/>
      <c r="CE451" s="76"/>
      <c r="CF451" s="76"/>
      <c r="CG451" s="76"/>
      <c r="CH451" s="76"/>
      <c r="CI451" s="76"/>
      <c r="CJ451" s="76"/>
      <c r="CK451" s="76"/>
      <c r="CL451" s="76"/>
      <c r="CM451" s="77"/>
      <c r="CN451" s="77"/>
      <c r="CO451" s="77"/>
      <c r="CP451" s="77"/>
      <c r="CQ451" s="77"/>
      <c r="CR451" s="77"/>
      <c r="CS451" s="77"/>
      <c r="CT451" s="77"/>
      <c r="CU451" s="77"/>
      <c r="CV451" s="76"/>
      <c r="CW451" s="147"/>
      <c r="CX451" s="76"/>
      <c r="CY451" s="147"/>
      <c r="CZ451" s="76"/>
      <c r="DA451" s="147"/>
      <c r="DB451" s="76"/>
      <c r="DC451" s="147"/>
      <c r="DD451" s="76"/>
    </row>
    <row r="452" spans="2:108" x14ac:dyDescent="0.2"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S452" s="76"/>
      <c r="AU452" s="76"/>
      <c r="AV452" s="76"/>
      <c r="AW452" s="76"/>
      <c r="AX452" s="76"/>
      <c r="AY452" s="76"/>
      <c r="AZ452" s="76"/>
      <c r="BA452" s="76"/>
      <c r="BB452" s="76"/>
      <c r="BC452" s="76"/>
      <c r="BD452" s="76"/>
      <c r="BE452" s="76"/>
      <c r="BF452" s="76"/>
      <c r="BG452" s="76"/>
      <c r="BH452" s="76"/>
      <c r="BI452" s="76"/>
      <c r="BJ452" s="76"/>
      <c r="BK452" s="76"/>
      <c r="BL452" s="76"/>
      <c r="BM452" s="76"/>
      <c r="BN452" s="76"/>
      <c r="BO452" s="76"/>
      <c r="BP452" s="76"/>
      <c r="BQ452" s="76"/>
      <c r="BR452" s="76"/>
      <c r="BS452" s="76"/>
      <c r="BT452" s="76"/>
      <c r="BU452" s="76"/>
      <c r="BV452" s="76"/>
      <c r="BW452" s="76"/>
      <c r="BX452" s="76"/>
      <c r="BY452" s="76"/>
      <c r="BZ452" s="76"/>
      <c r="CA452" s="76"/>
      <c r="CB452" s="76"/>
      <c r="CC452" s="76"/>
      <c r="CD452" s="76"/>
      <c r="CE452" s="76"/>
      <c r="CF452" s="76"/>
      <c r="CG452" s="76"/>
      <c r="CH452" s="76"/>
      <c r="CI452" s="76"/>
      <c r="CJ452" s="76"/>
      <c r="CK452" s="76"/>
      <c r="CL452" s="76"/>
      <c r="CM452" s="77"/>
      <c r="CN452" s="77"/>
      <c r="CO452" s="77"/>
      <c r="CP452" s="77"/>
      <c r="CQ452" s="77"/>
      <c r="CR452" s="77"/>
      <c r="CS452" s="77"/>
      <c r="CT452" s="77"/>
      <c r="CU452" s="77"/>
      <c r="CV452" s="76"/>
      <c r="CW452" s="147"/>
      <c r="CX452" s="76"/>
      <c r="CY452" s="147"/>
      <c r="CZ452" s="76"/>
      <c r="DA452" s="147"/>
      <c r="DB452" s="76"/>
      <c r="DC452" s="147"/>
      <c r="DD452" s="76"/>
    </row>
    <row r="453" spans="2:108" x14ac:dyDescent="0.2"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S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  <c r="BN453" s="76"/>
      <c r="BO453" s="76"/>
      <c r="BP453" s="76"/>
      <c r="BQ453" s="76"/>
      <c r="BR453" s="76"/>
      <c r="BS453" s="76"/>
      <c r="BT453" s="76"/>
      <c r="BU453" s="76"/>
      <c r="BV453" s="76"/>
      <c r="BW453" s="76"/>
      <c r="BX453" s="76"/>
      <c r="BY453" s="76"/>
      <c r="BZ453" s="76"/>
      <c r="CA453" s="76"/>
      <c r="CB453" s="76"/>
      <c r="CC453" s="76"/>
      <c r="CD453" s="76"/>
      <c r="CE453" s="76"/>
      <c r="CF453" s="76"/>
      <c r="CG453" s="76"/>
      <c r="CH453" s="76"/>
      <c r="CI453" s="76"/>
      <c r="CJ453" s="76"/>
      <c r="CK453" s="76"/>
      <c r="CL453" s="76"/>
      <c r="CM453" s="77"/>
      <c r="CN453" s="77"/>
      <c r="CO453" s="77"/>
      <c r="CP453" s="77"/>
      <c r="CQ453" s="77"/>
      <c r="CR453" s="77"/>
      <c r="CS453" s="77"/>
      <c r="CT453" s="77"/>
      <c r="CU453" s="77"/>
      <c r="CV453" s="76"/>
      <c r="CW453" s="147"/>
      <c r="CX453" s="76"/>
      <c r="CY453" s="147"/>
      <c r="CZ453" s="76"/>
      <c r="DA453" s="147"/>
      <c r="DB453" s="76"/>
      <c r="DC453" s="147"/>
      <c r="DD453" s="76"/>
    </row>
    <row r="454" spans="2:108" x14ac:dyDescent="0.2"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S454" s="76"/>
      <c r="AU454" s="76"/>
      <c r="AV454" s="76"/>
      <c r="AW454" s="76"/>
      <c r="AX454" s="76"/>
      <c r="AY454" s="76"/>
      <c r="AZ454" s="76"/>
      <c r="BA454" s="76"/>
      <c r="BB454" s="76"/>
      <c r="BC454" s="76"/>
      <c r="BD454" s="76"/>
      <c r="BE454" s="76"/>
      <c r="BF454" s="76"/>
      <c r="BG454" s="76"/>
      <c r="BH454" s="76"/>
      <c r="BI454" s="76"/>
      <c r="BJ454" s="76"/>
      <c r="BK454" s="76"/>
      <c r="BL454" s="76"/>
      <c r="BM454" s="76"/>
      <c r="BN454" s="76"/>
      <c r="BO454" s="76"/>
      <c r="BP454" s="76"/>
      <c r="BQ454" s="76"/>
      <c r="BR454" s="76"/>
      <c r="BS454" s="76"/>
      <c r="BT454" s="76"/>
      <c r="BU454" s="76"/>
      <c r="BV454" s="76"/>
      <c r="BW454" s="76"/>
      <c r="BX454" s="76"/>
      <c r="BY454" s="76"/>
      <c r="BZ454" s="76"/>
      <c r="CA454" s="76"/>
      <c r="CB454" s="76"/>
      <c r="CC454" s="76"/>
      <c r="CD454" s="76"/>
      <c r="CE454" s="76"/>
      <c r="CF454" s="76"/>
      <c r="CG454" s="76"/>
      <c r="CH454" s="76"/>
      <c r="CI454" s="76"/>
      <c r="CJ454" s="76"/>
      <c r="CK454" s="76"/>
      <c r="CL454" s="76"/>
      <c r="CM454" s="77"/>
      <c r="CN454" s="77"/>
      <c r="CO454" s="77"/>
      <c r="CP454" s="77"/>
      <c r="CQ454" s="77"/>
      <c r="CR454" s="77"/>
      <c r="CS454" s="77"/>
      <c r="CT454" s="77"/>
      <c r="CU454" s="77"/>
      <c r="CV454" s="76"/>
      <c r="CW454" s="147"/>
      <c r="CX454" s="76"/>
      <c r="CY454" s="147"/>
      <c r="CZ454" s="76"/>
      <c r="DA454" s="147"/>
      <c r="DB454" s="76"/>
      <c r="DC454" s="147"/>
      <c r="DD454" s="76"/>
    </row>
    <row r="455" spans="2:108" x14ac:dyDescent="0.2"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S455" s="76"/>
      <c r="AU455" s="76"/>
      <c r="AV455" s="76"/>
      <c r="AW455" s="76"/>
      <c r="AX455" s="76"/>
      <c r="AY455" s="76"/>
      <c r="AZ455" s="76"/>
      <c r="BA455" s="76"/>
      <c r="BB455" s="76"/>
      <c r="BC455" s="76"/>
      <c r="BD455" s="76"/>
      <c r="BE455" s="76"/>
      <c r="BF455" s="76"/>
      <c r="BG455" s="76"/>
      <c r="BH455" s="76"/>
      <c r="BI455" s="76"/>
      <c r="BJ455" s="76"/>
      <c r="BK455" s="76"/>
      <c r="BL455" s="76"/>
      <c r="BM455" s="76"/>
      <c r="BN455" s="76"/>
      <c r="BO455" s="76"/>
      <c r="BP455" s="76"/>
      <c r="BQ455" s="76"/>
      <c r="BR455" s="76"/>
      <c r="BS455" s="76"/>
      <c r="BT455" s="76"/>
      <c r="BU455" s="76"/>
      <c r="BV455" s="76"/>
      <c r="BW455" s="76"/>
      <c r="BX455" s="76"/>
      <c r="BY455" s="76"/>
      <c r="BZ455" s="76"/>
      <c r="CA455" s="76"/>
      <c r="CB455" s="76"/>
      <c r="CC455" s="76"/>
      <c r="CD455" s="76"/>
      <c r="CE455" s="76"/>
      <c r="CF455" s="76"/>
      <c r="CG455" s="76"/>
      <c r="CH455" s="76"/>
      <c r="CI455" s="76"/>
      <c r="CJ455" s="76"/>
      <c r="CK455" s="76"/>
      <c r="CL455" s="76"/>
      <c r="CM455" s="77"/>
      <c r="CN455" s="77"/>
      <c r="CO455" s="77"/>
      <c r="CP455" s="77"/>
      <c r="CQ455" s="77"/>
      <c r="CR455" s="77"/>
      <c r="CS455" s="77"/>
      <c r="CT455" s="77"/>
      <c r="CU455" s="77"/>
      <c r="CV455" s="76"/>
      <c r="CW455" s="147"/>
      <c r="CX455" s="76"/>
      <c r="CY455" s="147"/>
      <c r="CZ455" s="76"/>
      <c r="DA455" s="147"/>
      <c r="DB455" s="76"/>
      <c r="DC455" s="147"/>
      <c r="DD455" s="76"/>
    </row>
    <row r="456" spans="2:108" x14ac:dyDescent="0.2"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S456" s="76"/>
      <c r="AU456" s="76"/>
      <c r="AV456" s="76"/>
      <c r="AW456" s="76"/>
      <c r="AX456" s="76"/>
      <c r="AY456" s="76"/>
      <c r="AZ456" s="76"/>
      <c r="BA456" s="76"/>
      <c r="BB456" s="76"/>
      <c r="BC456" s="76"/>
      <c r="BD456" s="76"/>
      <c r="BE456" s="76"/>
      <c r="BF456" s="76"/>
      <c r="BG456" s="76"/>
      <c r="BH456" s="76"/>
      <c r="BI456" s="76"/>
      <c r="BJ456" s="76"/>
      <c r="BK456" s="76"/>
      <c r="BL456" s="76"/>
      <c r="BM456" s="76"/>
      <c r="BN456" s="76"/>
      <c r="BO456" s="76"/>
      <c r="BP456" s="76"/>
      <c r="BQ456" s="76"/>
      <c r="BR456" s="76"/>
      <c r="BS456" s="76"/>
      <c r="BT456" s="76"/>
      <c r="BU456" s="76"/>
      <c r="BV456" s="76"/>
      <c r="BW456" s="76"/>
      <c r="BX456" s="76"/>
      <c r="BY456" s="76"/>
      <c r="BZ456" s="76"/>
      <c r="CA456" s="76"/>
      <c r="CB456" s="76"/>
      <c r="CC456" s="76"/>
      <c r="CD456" s="76"/>
      <c r="CE456" s="76"/>
      <c r="CF456" s="76"/>
      <c r="CG456" s="76"/>
      <c r="CH456" s="76"/>
      <c r="CI456" s="76"/>
      <c r="CJ456" s="76"/>
      <c r="CK456" s="76"/>
      <c r="CL456" s="76"/>
      <c r="CM456" s="77"/>
      <c r="CN456" s="77"/>
      <c r="CO456" s="77"/>
      <c r="CP456" s="77"/>
      <c r="CQ456" s="77"/>
      <c r="CR456" s="77"/>
      <c r="CS456" s="77"/>
      <c r="CT456" s="77"/>
      <c r="CU456" s="77"/>
      <c r="CV456" s="76"/>
      <c r="CW456" s="147"/>
      <c r="CX456" s="76"/>
      <c r="CY456" s="147"/>
      <c r="CZ456" s="76"/>
      <c r="DA456" s="147"/>
      <c r="DB456" s="76"/>
      <c r="DC456" s="147"/>
      <c r="DD456" s="76"/>
    </row>
    <row r="457" spans="2:108" x14ac:dyDescent="0.2"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S457" s="76"/>
      <c r="AU457" s="76"/>
      <c r="AV457" s="76"/>
      <c r="AW457" s="76"/>
      <c r="AX457" s="76"/>
      <c r="AY457" s="76"/>
      <c r="AZ457" s="76"/>
      <c r="BA457" s="76"/>
      <c r="BB457" s="76"/>
      <c r="BC457" s="76"/>
      <c r="BD457" s="76"/>
      <c r="BE457" s="76"/>
      <c r="BF457" s="76"/>
      <c r="BG457" s="76"/>
      <c r="BH457" s="76"/>
      <c r="BI457" s="76"/>
      <c r="BJ457" s="76"/>
      <c r="BK457" s="76"/>
      <c r="BL457" s="76"/>
      <c r="BM457" s="76"/>
      <c r="BN457" s="76"/>
      <c r="BO457" s="76"/>
      <c r="BP457" s="76"/>
      <c r="BQ457" s="76"/>
      <c r="BR457" s="76"/>
      <c r="BS457" s="76"/>
      <c r="BT457" s="76"/>
      <c r="BU457" s="76"/>
      <c r="BV457" s="76"/>
      <c r="BW457" s="76"/>
      <c r="BX457" s="76"/>
      <c r="BY457" s="76"/>
      <c r="BZ457" s="76"/>
      <c r="CA457" s="76"/>
      <c r="CB457" s="76"/>
      <c r="CC457" s="76"/>
      <c r="CD457" s="76"/>
      <c r="CE457" s="76"/>
      <c r="CF457" s="76"/>
      <c r="CG457" s="76"/>
      <c r="CH457" s="76"/>
      <c r="CI457" s="76"/>
      <c r="CJ457" s="76"/>
      <c r="CK457" s="76"/>
      <c r="CL457" s="76"/>
      <c r="CM457" s="77"/>
      <c r="CN457" s="77"/>
      <c r="CO457" s="77"/>
      <c r="CP457" s="77"/>
      <c r="CQ457" s="77"/>
      <c r="CR457" s="77"/>
      <c r="CS457" s="77"/>
      <c r="CT457" s="77"/>
      <c r="CU457" s="77"/>
      <c r="CV457" s="76"/>
      <c r="CW457" s="147"/>
      <c r="CX457" s="76"/>
      <c r="CY457" s="147"/>
      <c r="CZ457" s="76"/>
      <c r="DA457" s="147"/>
      <c r="DB457" s="76"/>
      <c r="DC457" s="147"/>
      <c r="DD457" s="76"/>
    </row>
    <row r="458" spans="2:108" x14ac:dyDescent="0.2"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76"/>
      <c r="AQ458" s="76"/>
      <c r="AS458" s="76"/>
      <c r="AU458" s="76"/>
      <c r="AV458" s="76"/>
      <c r="AW458" s="76"/>
      <c r="AX458" s="76"/>
      <c r="AY458" s="76"/>
      <c r="AZ458" s="76"/>
      <c r="BA458" s="76"/>
      <c r="BB458" s="76"/>
      <c r="BC458" s="76"/>
      <c r="BD458" s="76"/>
      <c r="BE458" s="76"/>
      <c r="BF458" s="76"/>
      <c r="BG458" s="76"/>
      <c r="BH458" s="76"/>
      <c r="BI458" s="76"/>
      <c r="BJ458" s="76"/>
      <c r="BK458" s="76"/>
      <c r="BL458" s="76"/>
      <c r="BM458" s="76"/>
      <c r="BN458" s="76"/>
      <c r="BO458" s="76"/>
      <c r="BP458" s="76"/>
      <c r="BQ458" s="76"/>
      <c r="BR458" s="76"/>
      <c r="BS458" s="76"/>
      <c r="BT458" s="76"/>
      <c r="BU458" s="76"/>
      <c r="BV458" s="76"/>
      <c r="BW458" s="76"/>
      <c r="BX458" s="76"/>
      <c r="BY458" s="76"/>
      <c r="BZ458" s="76"/>
      <c r="CA458" s="76"/>
      <c r="CB458" s="76"/>
      <c r="CC458" s="76"/>
      <c r="CD458" s="76"/>
      <c r="CE458" s="76"/>
      <c r="CF458" s="76"/>
      <c r="CG458" s="76"/>
      <c r="CH458" s="76"/>
      <c r="CI458" s="76"/>
      <c r="CJ458" s="76"/>
      <c r="CK458" s="76"/>
      <c r="CL458" s="76"/>
      <c r="CM458" s="77"/>
      <c r="CN458" s="77"/>
      <c r="CO458" s="77"/>
      <c r="CP458" s="77"/>
      <c r="CQ458" s="77"/>
      <c r="CR458" s="77"/>
      <c r="CS458" s="77"/>
      <c r="CT458" s="77"/>
      <c r="CU458" s="77"/>
      <c r="CV458" s="76"/>
      <c r="CW458" s="147"/>
      <c r="CX458" s="76"/>
      <c r="CY458" s="147"/>
      <c r="CZ458" s="76"/>
      <c r="DA458" s="147"/>
      <c r="DB458" s="76"/>
      <c r="DC458" s="147"/>
      <c r="DD458" s="76"/>
    </row>
    <row r="459" spans="2:108" x14ac:dyDescent="0.2"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  <c r="AN459" s="76"/>
      <c r="AO459" s="76"/>
      <c r="AP459" s="76"/>
      <c r="AQ459" s="76"/>
      <c r="AS459" s="76"/>
      <c r="AU459" s="76"/>
      <c r="AV459" s="76"/>
      <c r="AW459" s="76"/>
      <c r="AX459" s="76"/>
      <c r="AY459" s="76"/>
      <c r="AZ459" s="76"/>
      <c r="BA459" s="76"/>
      <c r="BB459" s="76"/>
      <c r="BC459" s="76"/>
      <c r="BD459" s="76"/>
      <c r="BE459" s="76"/>
      <c r="BF459" s="76"/>
      <c r="BG459" s="76"/>
      <c r="BH459" s="76"/>
      <c r="BI459" s="76"/>
      <c r="BJ459" s="76"/>
      <c r="BK459" s="76"/>
      <c r="BL459" s="76"/>
      <c r="BM459" s="76"/>
      <c r="BN459" s="76"/>
      <c r="BO459" s="76"/>
      <c r="BP459" s="76"/>
      <c r="BQ459" s="76"/>
      <c r="BR459" s="76"/>
      <c r="BS459" s="76"/>
      <c r="BT459" s="76"/>
      <c r="BU459" s="76"/>
      <c r="BV459" s="76"/>
      <c r="BW459" s="76"/>
      <c r="BX459" s="76"/>
      <c r="BY459" s="76"/>
      <c r="BZ459" s="76"/>
      <c r="CA459" s="76"/>
      <c r="CB459" s="76"/>
      <c r="CC459" s="76"/>
      <c r="CD459" s="76"/>
      <c r="CE459" s="76"/>
      <c r="CF459" s="76"/>
      <c r="CG459" s="76"/>
      <c r="CH459" s="76"/>
      <c r="CI459" s="76"/>
      <c r="CJ459" s="76"/>
      <c r="CK459" s="76"/>
      <c r="CL459" s="76"/>
      <c r="CM459" s="77"/>
      <c r="CN459" s="77"/>
      <c r="CO459" s="77"/>
      <c r="CP459" s="77"/>
      <c r="CQ459" s="77"/>
      <c r="CR459" s="77"/>
      <c r="CS459" s="77"/>
      <c r="CT459" s="77"/>
      <c r="CU459" s="77"/>
      <c r="CV459" s="76"/>
      <c r="CW459" s="147"/>
      <c r="CX459" s="76"/>
      <c r="CY459" s="147"/>
      <c r="CZ459" s="76"/>
      <c r="DA459" s="147"/>
      <c r="DB459" s="76"/>
      <c r="DC459" s="147"/>
      <c r="DD459" s="76"/>
    </row>
    <row r="460" spans="2:108" x14ac:dyDescent="0.2"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  <c r="AM460" s="76"/>
      <c r="AN460" s="76"/>
      <c r="AO460" s="76"/>
      <c r="AP460" s="76"/>
      <c r="AQ460" s="76"/>
      <c r="AS460" s="76"/>
      <c r="AU460" s="76"/>
      <c r="AV460" s="76"/>
      <c r="AW460" s="76"/>
      <c r="AX460" s="76"/>
      <c r="AY460" s="76"/>
      <c r="AZ460" s="76"/>
      <c r="BA460" s="76"/>
      <c r="BB460" s="76"/>
      <c r="BC460" s="76"/>
      <c r="BD460" s="76"/>
      <c r="BE460" s="76"/>
      <c r="BF460" s="76"/>
      <c r="BG460" s="76"/>
      <c r="BH460" s="76"/>
      <c r="BI460" s="76"/>
      <c r="BJ460" s="76"/>
      <c r="BK460" s="76"/>
      <c r="BL460" s="76"/>
      <c r="BM460" s="76"/>
      <c r="BN460" s="76"/>
      <c r="BO460" s="76"/>
      <c r="BP460" s="76"/>
      <c r="BQ460" s="76"/>
      <c r="BR460" s="76"/>
      <c r="BS460" s="76"/>
      <c r="BT460" s="76"/>
      <c r="BU460" s="76"/>
      <c r="BV460" s="76"/>
      <c r="BW460" s="76"/>
      <c r="BX460" s="76"/>
      <c r="BY460" s="76"/>
      <c r="BZ460" s="76"/>
      <c r="CA460" s="76"/>
      <c r="CB460" s="76"/>
      <c r="CC460" s="76"/>
      <c r="CD460" s="76"/>
      <c r="CE460" s="76"/>
      <c r="CF460" s="76"/>
      <c r="CG460" s="76"/>
      <c r="CH460" s="76"/>
      <c r="CI460" s="76"/>
      <c r="CJ460" s="76"/>
      <c r="CK460" s="76"/>
      <c r="CL460" s="76"/>
      <c r="CM460" s="77"/>
      <c r="CN460" s="77"/>
      <c r="CO460" s="77"/>
      <c r="CP460" s="77"/>
      <c r="CQ460" s="77"/>
      <c r="CR460" s="77"/>
      <c r="CS460" s="77"/>
      <c r="CT460" s="77"/>
      <c r="CU460" s="77"/>
      <c r="CV460" s="76"/>
      <c r="CW460" s="147"/>
      <c r="CX460" s="76"/>
      <c r="CY460" s="147"/>
      <c r="CZ460" s="76"/>
      <c r="DA460" s="147"/>
      <c r="DB460" s="76"/>
      <c r="DC460" s="147"/>
      <c r="DD460" s="76"/>
    </row>
    <row r="461" spans="2:108" x14ac:dyDescent="0.2"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  <c r="AN461" s="76"/>
      <c r="AO461" s="76"/>
      <c r="AP461" s="76"/>
      <c r="AQ461" s="76"/>
      <c r="AS461" s="76"/>
      <c r="AU461" s="76"/>
      <c r="AV461" s="76"/>
      <c r="AW461" s="76"/>
      <c r="AX461" s="76"/>
      <c r="AY461" s="76"/>
      <c r="AZ461" s="76"/>
      <c r="BA461" s="76"/>
      <c r="BB461" s="76"/>
      <c r="BC461" s="76"/>
      <c r="BD461" s="76"/>
      <c r="BE461" s="76"/>
      <c r="BF461" s="76"/>
      <c r="BG461" s="76"/>
      <c r="BH461" s="76"/>
      <c r="BI461" s="76"/>
      <c r="BJ461" s="76"/>
      <c r="BK461" s="76"/>
      <c r="BL461" s="76"/>
      <c r="BM461" s="76"/>
      <c r="BN461" s="76"/>
      <c r="BO461" s="76"/>
      <c r="BP461" s="76"/>
      <c r="BQ461" s="76"/>
      <c r="BR461" s="76"/>
      <c r="BS461" s="76"/>
      <c r="BT461" s="76"/>
      <c r="BU461" s="76"/>
      <c r="BV461" s="76"/>
      <c r="BW461" s="76"/>
      <c r="BX461" s="76"/>
      <c r="BY461" s="76"/>
      <c r="BZ461" s="76"/>
      <c r="CA461" s="76"/>
      <c r="CB461" s="76"/>
      <c r="CC461" s="76"/>
      <c r="CD461" s="76"/>
      <c r="CE461" s="76"/>
      <c r="CF461" s="76"/>
      <c r="CG461" s="76"/>
      <c r="CH461" s="76"/>
      <c r="CI461" s="76"/>
      <c r="CJ461" s="76"/>
      <c r="CK461" s="76"/>
      <c r="CL461" s="76"/>
      <c r="CM461" s="77"/>
      <c r="CN461" s="77"/>
      <c r="CO461" s="77"/>
      <c r="CP461" s="77"/>
      <c r="CQ461" s="77"/>
      <c r="CR461" s="77"/>
      <c r="CS461" s="77"/>
      <c r="CT461" s="77"/>
      <c r="CU461" s="77"/>
      <c r="CV461" s="76"/>
      <c r="CW461" s="147"/>
      <c r="CX461" s="76"/>
      <c r="CY461" s="147"/>
      <c r="CZ461" s="76"/>
      <c r="DA461" s="147"/>
      <c r="DB461" s="76"/>
      <c r="DC461" s="147"/>
      <c r="DD461" s="76"/>
    </row>
    <row r="462" spans="2:108" x14ac:dyDescent="0.2"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  <c r="AN462" s="76"/>
      <c r="AO462" s="76"/>
      <c r="AP462" s="76"/>
      <c r="AQ462" s="76"/>
      <c r="AS462" s="76"/>
      <c r="AU462" s="76"/>
      <c r="AV462" s="76"/>
      <c r="AW462" s="76"/>
      <c r="AX462" s="76"/>
      <c r="AY462" s="76"/>
      <c r="AZ462" s="76"/>
      <c r="BA462" s="76"/>
      <c r="BB462" s="76"/>
      <c r="BC462" s="76"/>
      <c r="BD462" s="76"/>
      <c r="BE462" s="76"/>
      <c r="BF462" s="76"/>
      <c r="BG462" s="76"/>
      <c r="BH462" s="76"/>
      <c r="BI462" s="76"/>
      <c r="BJ462" s="76"/>
      <c r="BK462" s="76"/>
      <c r="BL462" s="76"/>
      <c r="BM462" s="76"/>
      <c r="BN462" s="76"/>
      <c r="BO462" s="76"/>
      <c r="BP462" s="76"/>
      <c r="BQ462" s="76"/>
      <c r="BR462" s="76"/>
      <c r="BS462" s="76"/>
      <c r="BT462" s="76"/>
      <c r="BU462" s="76"/>
      <c r="BV462" s="76"/>
      <c r="BW462" s="76"/>
      <c r="BX462" s="76"/>
      <c r="BY462" s="76"/>
      <c r="BZ462" s="76"/>
      <c r="CA462" s="76"/>
      <c r="CB462" s="76"/>
      <c r="CC462" s="76"/>
      <c r="CD462" s="76"/>
      <c r="CE462" s="76"/>
      <c r="CF462" s="76"/>
      <c r="CG462" s="76"/>
      <c r="CH462" s="76"/>
      <c r="CI462" s="76"/>
      <c r="CJ462" s="76"/>
      <c r="CK462" s="76"/>
      <c r="CL462" s="76"/>
      <c r="CM462" s="77"/>
      <c r="CN462" s="77"/>
      <c r="CO462" s="77"/>
      <c r="CP462" s="77"/>
      <c r="CQ462" s="77"/>
      <c r="CR462" s="77"/>
      <c r="CS462" s="77"/>
      <c r="CT462" s="77"/>
      <c r="CU462" s="77"/>
      <c r="CV462" s="76"/>
      <c r="CW462" s="147"/>
      <c r="CX462" s="76"/>
      <c r="CY462" s="147"/>
      <c r="CZ462" s="76"/>
      <c r="DA462" s="147"/>
      <c r="DB462" s="76"/>
      <c r="DC462" s="147"/>
      <c r="DD462" s="76"/>
    </row>
    <row r="463" spans="2:108" x14ac:dyDescent="0.2"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  <c r="AN463" s="76"/>
      <c r="AO463" s="76"/>
      <c r="AP463" s="76"/>
      <c r="AQ463" s="76"/>
      <c r="AS463" s="76"/>
      <c r="AU463" s="76"/>
      <c r="AV463" s="76"/>
      <c r="AW463" s="76"/>
      <c r="AX463" s="76"/>
      <c r="AY463" s="76"/>
      <c r="AZ463" s="76"/>
      <c r="BA463" s="76"/>
      <c r="BB463" s="76"/>
      <c r="BC463" s="76"/>
      <c r="BD463" s="76"/>
      <c r="BE463" s="76"/>
      <c r="BF463" s="76"/>
      <c r="BG463" s="76"/>
      <c r="BH463" s="76"/>
      <c r="BI463" s="76"/>
      <c r="BJ463" s="76"/>
      <c r="BK463" s="76"/>
      <c r="BL463" s="76"/>
      <c r="BM463" s="76"/>
      <c r="BN463" s="76"/>
      <c r="BO463" s="76"/>
      <c r="BP463" s="76"/>
      <c r="BQ463" s="76"/>
      <c r="BR463" s="76"/>
      <c r="BS463" s="76"/>
      <c r="BT463" s="76"/>
      <c r="BU463" s="76"/>
      <c r="BV463" s="76"/>
      <c r="BW463" s="76"/>
      <c r="BX463" s="76"/>
      <c r="BY463" s="76"/>
      <c r="BZ463" s="76"/>
      <c r="CA463" s="76"/>
      <c r="CB463" s="76"/>
      <c r="CC463" s="76"/>
      <c r="CD463" s="76"/>
      <c r="CE463" s="76"/>
      <c r="CF463" s="76"/>
      <c r="CG463" s="76"/>
      <c r="CH463" s="76"/>
      <c r="CI463" s="76"/>
      <c r="CJ463" s="76"/>
      <c r="CK463" s="76"/>
      <c r="CL463" s="76"/>
      <c r="CM463" s="77"/>
      <c r="CN463" s="77"/>
      <c r="CO463" s="77"/>
      <c r="CP463" s="77"/>
      <c r="CQ463" s="77"/>
      <c r="CR463" s="77"/>
      <c r="CS463" s="77"/>
      <c r="CT463" s="77"/>
      <c r="CU463" s="77"/>
      <c r="CV463" s="76"/>
      <c r="CW463" s="147"/>
      <c r="CX463" s="76"/>
      <c r="CY463" s="147"/>
      <c r="CZ463" s="76"/>
      <c r="DA463" s="147"/>
      <c r="DB463" s="76"/>
      <c r="DC463" s="147"/>
      <c r="DD463" s="76"/>
    </row>
    <row r="464" spans="2:108" x14ac:dyDescent="0.2"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  <c r="AN464" s="76"/>
      <c r="AO464" s="76"/>
      <c r="AP464" s="76"/>
      <c r="AQ464" s="76"/>
      <c r="AS464" s="76"/>
      <c r="AU464" s="76"/>
      <c r="AV464" s="76"/>
      <c r="AW464" s="76"/>
      <c r="AX464" s="76"/>
      <c r="AY464" s="76"/>
      <c r="AZ464" s="76"/>
      <c r="BA464" s="76"/>
      <c r="BB464" s="76"/>
      <c r="BC464" s="76"/>
      <c r="BD464" s="76"/>
      <c r="BE464" s="76"/>
      <c r="BF464" s="76"/>
      <c r="BG464" s="76"/>
      <c r="BH464" s="76"/>
      <c r="BI464" s="76"/>
      <c r="BJ464" s="76"/>
      <c r="BK464" s="76"/>
      <c r="BL464" s="76"/>
      <c r="BM464" s="76"/>
      <c r="BN464" s="76"/>
      <c r="BO464" s="76"/>
      <c r="BP464" s="76"/>
      <c r="BQ464" s="76"/>
      <c r="BR464" s="76"/>
      <c r="BS464" s="76"/>
      <c r="BT464" s="76"/>
      <c r="BU464" s="76"/>
      <c r="BV464" s="76"/>
      <c r="BW464" s="76"/>
      <c r="BX464" s="76"/>
      <c r="BY464" s="76"/>
      <c r="BZ464" s="76"/>
      <c r="CA464" s="76"/>
      <c r="CB464" s="76"/>
      <c r="CC464" s="76"/>
      <c r="CD464" s="76"/>
      <c r="CE464" s="76"/>
      <c r="CF464" s="76"/>
      <c r="CG464" s="76"/>
      <c r="CH464" s="76"/>
      <c r="CI464" s="76"/>
      <c r="CJ464" s="76"/>
      <c r="CK464" s="76"/>
      <c r="CL464" s="76"/>
      <c r="CM464" s="77"/>
      <c r="CN464" s="77"/>
      <c r="CO464" s="77"/>
      <c r="CP464" s="77"/>
      <c r="CQ464" s="77"/>
      <c r="CR464" s="77"/>
      <c r="CS464" s="77"/>
      <c r="CT464" s="77"/>
      <c r="CU464" s="77"/>
      <c r="CV464" s="76"/>
      <c r="CW464" s="147"/>
      <c r="CX464" s="76"/>
      <c r="CY464" s="147"/>
      <c r="CZ464" s="76"/>
      <c r="DA464" s="147"/>
      <c r="DB464" s="76"/>
      <c r="DC464" s="147"/>
      <c r="DD464" s="76"/>
    </row>
    <row r="465" spans="2:108" x14ac:dyDescent="0.2"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/>
      <c r="AQ465" s="76"/>
      <c r="AS465" s="76"/>
      <c r="AU465" s="76"/>
      <c r="AV465" s="76"/>
      <c r="AW465" s="76"/>
      <c r="AX465" s="76"/>
      <c r="AY465" s="76"/>
      <c r="AZ465" s="76"/>
      <c r="BA465" s="76"/>
      <c r="BB465" s="76"/>
      <c r="BC465" s="76"/>
      <c r="BD465" s="76"/>
      <c r="BE465" s="76"/>
      <c r="BF465" s="76"/>
      <c r="BG465" s="76"/>
      <c r="BH465" s="76"/>
      <c r="BI465" s="76"/>
      <c r="BJ465" s="76"/>
      <c r="BK465" s="76"/>
      <c r="BL465" s="76"/>
      <c r="BM465" s="76"/>
      <c r="BN465" s="76"/>
      <c r="BO465" s="76"/>
      <c r="BP465" s="76"/>
      <c r="BQ465" s="76"/>
      <c r="BR465" s="76"/>
      <c r="BS465" s="76"/>
      <c r="BT465" s="76"/>
      <c r="BU465" s="76"/>
      <c r="BV465" s="76"/>
      <c r="BW465" s="76"/>
      <c r="BX465" s="76"/>
      <c r="BY465" s="76"/>
      <c r="BZ465" s="76"/>
      <c r="CA465" s="76"/>
      <c r="CB465" s="76"/>
      <c r="CC465" s="76"/>
      <c r="CD465" s="76"/>
      <c r="CE465" s="76"/>
      <c r="CF465" s="76"/>
      <c r="CG465" s="76"/>
      <c r="CH465" s="76"/>
      <c r="CI465" s="76"/>
      <c r="CJ465" s="76"/>
      <c r="CK465" s="76"/>
      <c r="CL465" s="76"/>
      <c r="CM465" s="77"/>
      <c r="CN465" s="77"/>
      <c r="CO465" s="77"/>
      <c r="CP465" s="77"/>
      <c r="CQ465" s="77"/>
      <c r="CR465" s="77"/>
      <c r="CS465" s="77"/>
      <c r="CT465" s="77"/>
      <c r="CU465" s="77"/>
      <c r="CV465" s="76"/>
      <c r="CW465" s="147"/>
      <c r="CX465" s="76"/>
      <c r="CY465" s="147"/>
      <c r="CZ465" s="76"/>
      <c r="DA465" s="147"/>
      <c r="DB465" s="76"/>
      <c r="DC465" s="147"/>
      <c r="DD465" s="76"/>
    </row>
    <row r="466" spans="2:108" x14ac:dyDescent="0.2"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  <c r="AN466" s="76"/>
      <c r="AO466" s="76"/>
      <c r="AP466" s="76"/>
      <c r="AQ466" s="76"/>
      <c r="AS466" s="76"/>
      <c r="AU466" s="76"/>
      <c r="AV466" s="76"/>
      <c r="AW466" s="76"/>
      <c r="AX466" s="76"/>
      <c r="AY466" s="76"/>
      <c r="AZ466" s="76"/>
      <c r="BA466" s="76"/>
      <c r="BB466" s="76"/>
      <c r="BC466" s="76"/>
      <c r="BD466" s="76"/>
      <c r="BE466" s="76"/>
      <c r="BF466" s="76"/>
      <c r="BG466" s="76"/>
      <c r="BH466" s="76"/>
      <c r="BI466" s="76"/>
      <c r="BJ466" s="76"/>
      <c r="BK466" s="76"/>
      <c r="BL466" s="76"/>
      <c r="BM466" s="76"/>
      <c r="BN466" s="76"/>
      <c r="BO466" s="76"/>
      <c r="BP466" s="76"/>
      <c r="BQ466" s="76"/>
      <c r="BR466" s="76"/>
      <c r="BS466" s="76"/>
      <c r="BT466" s="76"/>
      <c r="BU466" s="76"/>
      <c r="BV466" s="76"/>
      <c r="BW466" s="76"/>
      <c r="BX466" s="76"/>
      <c r="BY466" s="76"/>
      <c r="BZ466" s="76"/>
      <c r="CA466" s="76"/>
      <c r="CB466" s="76"/>
      <c r="CC466" s="76"/>
      <c r="CD466" s="76"/>
      <c r="CE466" s="76"/>
      <c r="CF466" s="76"/>
      <c r="CG466" s="76"/>
      <c r="CH466" s="76"/>
      <c r="CI466" s="76"/>
      <c r="CJ466" s="76"/>
      <c r="CK466" s="76"/>
      <c r="CL466" s="76"/>
      <c r="CM466" s="77"/>
      <c r="CN466" s="77"/>
      <c r="CO466" s="77"/>
      <c r="CP466" s="77"/>
      <c r="CQ466" s="77"/>
      <c r="CR466" s="77"/>
      <c r="CS466" s="77"/>
      <c r="CT466" s="77"/>
      <c r="CU466" s="77"/>
      <c r="CV466" s="76"/>
      <c r="CW466" s="147"/>
      <c r="CX466" s="76"/>
      <c r="CY466" s="147"/>
      <c r="CZ466" s="76"/>
      <c r="DA466" s="147"/>
      <c r="DB466" s="76"/>
      <c r="DC466" s="147"/>
      <c r="DD466" s="76"/>
    </row>
    <row r="467" spans="2:108" x14ac:dyDescent="0.2"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S467" s="76"/>
      <c r="AU467" s="76"/>
      <c r="AV467" s="76"/>
      <c r="AW467" s="76"/>
      <c r="AX467" s="76"/>
      <c r="AY467" s="76"/>
      <c r="AZ467" s="76"/>
      <c r="BA467" s="76"/>
      <c r="BB467" s="76"/>
      <c r="BC467" s="76"/>
      <c r="BD467" s="76"/>
      <c r="BE467" s="76"/>
      <c r="BF467" s="76"/>
      <c r="BG467" s="76"/>
      <c r="BH467" s="76"/>
      <c r="BI467" s="76"/>
      <c r="BJ467" s="76"/>
      <c r="BK467" s="76"/>
      <c r="BL467" s="76"/>
      <c r="BM467" s="76"/>
      <c r="BN467" s="76"/>
      <c r="BO467" s="76"/>
      <c r="BP467" s="76"/>
      <c r="BQ467" s="76"/>
      <c r="BR467" s="76"/>
      <c r="BS467" s="76"/>
      <c r="BT467" s="76"/>
      <c r="BU467" s="76"/>
      <c r="BV467" s="76"/>
      <c r="BW467" s="76"/>
      <c r="BX467" s="76"/>
      <c r="BY467" s="76"/>
      <c r="BZ467" s="76"/>
      <c r="CA467" s="76"/>
      <c r="CB467" s="76"/>
      <c r="CC467" s="76"/>
      <c r="CD467" s="76"/>
      <c r="CE467" s="76"/>
      <c r="CF467" s="76"/>
      <c r="CG467" s="76"/>
      <c r="CH467" s="76"/>
      <c r="CI467" s="76"/>
      <c r="CJ467" s="76"/>
      <c r="CK467" s="76"/>
      <c r="CL467" s="76"/>
      <c r="CM467" s="77"/>
      <c r="CN467" s="77"/>
      <c r="CO467" s="77"/>
      <c r="CP467" s="77"/>
      <c r="CQ467" s="77"/>
      <c r="CR467" s="77"/>
      <c r="CS467" s="77"/>
      <c r="CT467" s="77"/>
      <c r="CU467" s="77"/>
      <c r="CV467" s="76"/>
      <c r="CW467" s="147"/>
      <c r="CX467" s="76"/>
      <c r="CY467" s="147"/>
      <c r="CZ467" s="76"/>
      <c r="DA467" s="147"/>
      <c r="DB467" s="76"/>
      <c r="DC467" s="147"/>
      <c r="DD467" s="76"/>
    </row>
    <row r="468" spans="2:108" x14ac:dyDescent="0.2"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/>
      <c r="AN468" s="76"/>
      <c r="AO468" s="76"/>
      <c r="AP468" s="76"/>
      <c r="AQ468" s="76"/>
      <c r="AS468" s="76"/>
      <c r="AU468" s="76"/>
      <c r="AV468" s="76"/>
      <c r="AW468" s="76"/>
      <c r="AX468" s="76"/>
      <c r="AY468" s="76"/>
      <c r="AZ468" s="76"/>
      <c r="BA468" s="76"/>
      <c r="BB468" s="76"/>
      <c r="BC468" s="76"/>
      <c r="BD468" s="76"/>
      <c r="BE468" s="76"/>
      <c r="BF468" s="76"/>
      <c r="BG468" s="76"/>
      <c r="BH468" s="76"/>
      <c r="BI468" s="76"/>
      <c r="BJ468" s="76"/>
      <c r="BK468" s="76"/>
      <c r="BL468" s="76"/>
      <c r="BM468" s="76"/>
      <c r="BN468" s="76"/>
      <c r="BO468" s="76"/>
      <c r="BP468" s="76"/>
      <c r="BQ468" s="76"/>
      <c r="BR468" s="76"/>
      <c r="BS468" s="76"/>
      <c r="BT468" s="76"/>
      <c r="BU468" s="76"/>
      <c r="BV468" s="76"/>
      <c r="BW468" s="76"/>
      <c r="BX468" s="76"/>
      <c r="BY468" s="76"/>
      <c r="BZ468" s="76"/>
      <c r="CA468" s="76"/>
      <c r="CB468" s="76"/>
      <c r="CC468" s="76"/>
      <c r="CD468" s="76"/>
      <c r="CE468" s="76"/>
      <c r="CF468" s="76"/>
      <c r="CG468" s="76"/>
      <c r="CH468" s="76"/>
      <c r="CI468" s="76"/>
      <c r="CJ468" s="76"/>
      <c r="CK468" s="76"/>
      <c r="CL468" s="76"/>
      <c r="CM468" s="77"/>
      <c r="CN468" s="77"/>
      <c r="CO468" s="77"/>
      <c r="CP468" s="77"/>
      <c r="CQ468" s="77"/>
      <c r="CR468" s="77"/>
      <c r="CS468" s="77"/>
      <c r="CT468" s="77"/>
      <c r="CU468" s="77"/>
      <c r="CV468" s="76"/>
      <c r="CW468" s="147"/>
      <c r="CX468" s="76"/>
      <c r="CY468" s="147"/>
      <c r="CZ468" s="76"/>
      <c r="DA468" s="147"/>
      <c r="DB468" s="76"/>
      <c r="DC468" s="147"/>
      <c r="DD468" s="76"/>
    </row>
    <row r="469" spans="2:108" x14ac:dyDescent="0.2"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  <c r="AN469" s="76"/>
      <c r="AO469" s="76"/>
      <c r="AP469" s="76"/>
      <c r="AQ469" s="76"/>
      <c r="AS469" s="76"/>
      <c r="AU469" s="76"/>
      <c r="AV469" s="76"/>
      <c r="AW469" s="76"/>
      <c r="AX469" s="76"/>
      <c r="AY469" s="76"/>
      <c r="AZ469" s="76"/>
      <c r="BA469" s="76"/>
      <c r="BB469" s="76"/>
      <c r="BC469" s="76"/>
      <c r="BD469" s="76"/>
      <c r="BE469" s="76"/>
      <c r="BF469" s="76"/>
      <c r="BG469" s="76"/>
      <c r="BH469" s="76"/>
      <c r="BI469" s="76"/>
      <c r="BJ469" s="76"/>
      <c r="BK469" s="76"/>
      <c r="BL469" s="76"/>
      <c r="BM469" s="76"/>
      <c r="BN469" s="76"/>
      <c r="BO469" s="76"/>
      <c r="BP469" s="76"/>
      <c r="BQ469" s="76"/>
      <c r="BR469" s="76"/>
      <c r="BS469" s="76"/>
      <c r="BT469" s="76"/>
      <c r="BU469" s="76"/>
      <c r="BV469" s="76"/>
      <c r="BW469" s="76"/>
      <c r="BX469" s="76"/>
      <c r="BY469" s="76"/>
      <c r="BZ469" s="76"/>
      <c r="CA469" s="76"/>
      <c r="CB469" s="76"/>
      <c r="CC469" s="76"/>
      <c r="CD469" s="76"/>
      <c r="CE469" s="76"/>
      <c r="CF469" s="76"/>
      <c r="CG469" s="76"/>
      <c r="CH469" s="76"/>
      <c r="CI469" s="76"/>
      <c r="CJ469" s="76"/>
      <c r="CK469" s="76"/>
      <c r="CL469" s="76"/>
      <c r="CM469" s="77"/>
      <c r="CN469" s="77"/>
      <c r="CO469" s="77"/>
      <c r="CP469" s="77"/>
      <c r="CQ469" s="77"/>
      <c r="CR469" s="77"/>
      <c r="CS469" s="77"/>
      <c r="CT469" s="77"/>
      <c r="CU469" s="77"/>
      <c r="CV469" s="76"/>
      <c r="CW469" s="147"/>
      <c r="CX469" s="76"/>
      <c r="CY469" s="147"/>
      <c r="CZ469" s="76"/>
      <c r="DA469" s="147"/>
      <c r="DB469" s="76"/>
      <c r="DC469" s="147"/>
      <c r="DD469" s="76"/>
    </row>
    <row r="470" spans="2:108" x14ac:dyDescent="0.2"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  <c r="AK470" s="76"/>
      <c r="AL470" s="76"/>
      <c r="AM470" s="76"/>
      <c r="AN470" s="76"/>
      <c r="AO470" s="76"/>
      <c r="AP470" s="76"/>
      <c r="AQ470" s="76"/>
      <c r="AS470" s="76"/>
      <c r="AU470" s="76"/>
      <c r="AV470" s="76"/>
      <c r="AW470" s="76"/>
      <c r="AX470" s="76"/>
      <c r="AY470" s="76"/>
      <c r="AZ470" s="76"/>
      <c r="BA470" s="76"/>
      <c r="BB470" s="76"/>
      <c r="BC470" s="76"/>
      <c r="BD470" s="76"/>
      <c r="BE470" s="76"/>
      <c r="BF470" s="76"/>
      <c r="BG470" s="76"/>
      <c r="BH470" s="76"/>
      <c r="BI470" s="76"/>
      <c r="BJ470" s="76"/>
      <c r="BK470" s="76"/>
      <c r="BL470" s="76"/>
      <c r="BM470" s="76"/>
      <c r="BN470" s="76"/>
      <c r="BO470" s="76"/>
      <c r="BP470" s="76"/>
      <c r="BQ470" s="76"/>
      <c r="BR470" s="76"/>
      <c r="BS470" s="76"/>
      <c r="BT470" s="76"/>
      <c r="BU470" s="76"/>
      <c r="BV470" s="76"/>
      <c r="BW470" s="76"/>
      <c r="BX470" s="76"/>
      <c r="BY470" s="76"/>
      <c r="BZ470" s="76"/>
      <c r="CA470" s="76"/>
      <c r="CB470" s="76"/>
      <c r="CC470" s="76"/>
      <c r="CD470" s="76"/>
      <c r="CE470" s="76"/>
      <c r="CF470" s="76"/>
      <c r="CG470" s="76"/>
      <c r="CH470" s="76"/>
      <c r="CI470" s="76"/>
      <c r="CJ470" s="76"/>
      <c r="CK470" s="76"/>
      <c r="CL470" s="76"/>
      <c r="CM470" s="77"/>
      <c r="CN470" s="77"/>
      <c r="CO470" s="77"/>
      <c r="CP470" s="77"/>
      <c r="CQ470" s="77"/>
      <c r="CR470" s="77"/>
      <c r="CS470" s="77"/>
      <c r="CT470" s="77"/>
      <c r="CU470" s="77"/>
      <c r="CV470" s="76"/>
      <c r="CW470" s="147"/>
      <c r="CX470" s="76"/>
      <c r="CY470" s="147"/>
      <c r="CZ470" s="76"/>
      <c r="DA470" s="147"/>
      <c r="DB470" s="76"/>
      <c r="DC470" s="147"/>
      <c r="DD470" s="76"/>
    </row>
    <row r="471" spans="2:108" x14ac:dyDescent="0.2"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  <c r="AK471" s="76"/>
      <c r="AL471" s="76"/>
      <c r="AM471" s="76"/>
      <c r="AN471" s="76"/>
      <c r="AO471" s="76"/>
      <c r="AP471" s="76"/>
      <c r="AQ471" s="76"/>
      <c r="AS471" s="76"/>
      <c r="AU471" s="76"/>
      <c r="AV471" s="76"/>
      <c r="AW471" s="76"/>
      <c r="AX471" s="76"/>
      <c r="AY471" s="76"/>
      <c r="AZ471" s="76"/>
      <c r="BA471" s="76"/>
      <c r="BB471" s="76"/>
      <c r="BC471" s="76"/>
      <c r="BD471" s="76"/>
      <c r="BE471" s="76"/>
      <c r="BF471" s="76"/>
      <c r="BG471" s="76"/>
      <c r="BH471" s="76"/>
      <c r="BI471" s="76"/>
      <c r="BJ471" s="76"/>
      <c r="BK471" s="76"/>
      <c r="BL471" s="76"/>
      <c r="BM471" s="76"/>
      <c r="BN471" s="76"/>
      <c r="BO471" s="76"/>
      <c r="BP471" s="76"/>
      <c r="BQ471" s="76"/>
      <c r="BR471" s="76"/>
      <c r="BS471" s="76"/>
      <c r="BT471" s="76"/>
      <c r="BU471" s="76"/>
      <c r="BV471" s="76"/>
      <c r="BW471" s="76"/>
      <c r="BX471" s="76"/>
      <c r="BY471" s="76"/>
      <c r="BZ471" s="76"/>
      <c r="CA471" s="76"/>
      <c r="CB471" s="76"/>
      <c r="CC471" s="76"/>
      <c r="CD471" s="76"/>
      <c r="CE471" s="76"/>
      <c r="CF471" s="76"/>
      <c r="CG471" s="76"/>
      <c r="CH471" s="76"/>
      <c r="CI471" s="76"/>
      <c r="CJ471" s="76"/>
      <c r="CK471" s="76"/>
      <c r="CL471" s="76"/>
      <c r="CM471" s="77"/>
      <c r="CN471" s="77"/>
      <c r="CO471" s="77"/>
      <c r="CP471" s="77"/>
      <c r="CQ471" s="77"/>
      <c r="CR471" s="77"/>
      <c r="CS471" s="77"/>
      <c r="CT471" s="77"/>
      <c r="CU471" s="77"/>
      <c r="CV471" s="76"/>
      <c r="CW471" s="147"/>
      <c r="CX471" s="76"/>
      <c r="CY471" s="147"/>
      <c r="CZ471" s="76"/>
      <c r="DA471" s="147"/>
      <c r="DB471" s="76"/>
      <c r="DC471" s="147"/>
      <c r="DD471" s="76"/>
    </row>
    <row r="472" spans="2:108" x14ac:dyDescent="0.2"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  <c r="AK472" s="76"/>
      <c r="AL472" s="76"/>
      <c r="AM472" s="76"/>
      <c r="AN472" s="76"/>
      <c r="AO472" s="76"/>
      <c r="AP472" s="76"/>
      <c r="AQ472" s="76"/>
      <c r="AS472" s="76"/>
      <c r="AU472" s="76"/>
      <c r="AV472" s="76"/>
      <c r="AW472" s="76"/>
      <c r="AX472" s="76"/>
      <c r="AY472" s="76"/>
      <c r="AZ472" s="76"/>
      <c r="BA472" s="76"/>
      <c r="BB472" s="76"/>
      <c r="BC472" s="76"/>
      <c r="BD472" s="76"/>
      <c r="BE472" s="76"/>
      <c r="BF472" s="76"/>
      <c r="BG472" s="76"/>
      <c r="BH472" s="76"/>
      <c r="BI472" s="76"/>
      <c r="BJ472" s="76"/>
      <c r="BK472" s="76"/>
      <c r="BL472" s="76"/>
      <c r="BM472" s="76"/>
      <c r="BN472" s="76"/>
      <c r="BO472" s="76"/>
      <c r="BP472" s="76"/>
      <c r="BQ472" s="76"/>
      <c r="BR472" s="76"/>
      <c r="BS472" s="76"/>
      <c r="BT472" s="76"/>
      <c r="BU472" s="76"/>
      <c r="BV472" s="76"/>
      <c r="BW472" s="76"/>
      <c r="BX472" s="76"/>
      <c r="BY472" s="76"/>
      <c r="BZ472" s="76"/>
      <c r="CA472" s="76"/>
      <c r="CB472" s="76"/>
      <c r="CC472" s="76"/>
      <c r="CD472" s="76"/>
      <c r="CE472" s="76"/>
      <c r="CF472" s="76"/>
      <c r="CG472" s="76"/>
      <c r="CH472" s="76"/>
      <c r="CI472" s="76"/>
      <c r="CJ472" s="76"/>
      <c r="CK472" s="76"/>
      <c r="CL472" s="76"/>
      <c r="CM472" s="77"/>
      <c r="CN472" s="77"/>
      <c r="CO472" s="77"/>
      <c r="CP472" s="77"/>
      <c r="CQ472" s="77"/>
      <c r="CR472" s="77"/>
      <c r="CS472" s="77"/>
      <c r="CT472" s="77"/>
      <c r="CU472" s="77"/>
      <c r="CV472" s="76"/>
      <c r="CW472" s="147"/>
      <c r="CX472" s="76"/>
      <c r="CY472" s="147"/>
      <c r="CZ472" s="76"/>
      <c r="DA472" s="147"/>
      <c r="DB472" s="76"/>
      <c r="DC472" s="147"/>
      <c r="DD472" s="76"/>
    </row>
    <row r="473" spans="2:108" x14ac:dyDescent="0.2"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  <c r="AN473" s="76"/>
      <c r="AO473" s="76"/>
      <c r="AP473" s="76"/>
      <c r="AQ473" s="76"/>
      <c r="AS473" s="76"/>
      <c r="AU473" s="76"/>
      <c r="AV473" s="76"/>
      <c r="AW473" s="76"/>
      <c r="AX473" s="76"/>
      <c r="AY473" s="76"/>
      <c r="AZ473" s="76"/>
      <c r="BA473" s="76"/>
      <c r="BB473" s="76"/>
      <c r="BC473" s="76"/>
      <c r="BD473" s="76"/>
      <c r="BE473" s="76"/>
      <c r="BF473" s="76"/>
      <c r="BG473" s="76"/>
      <c r="BH473" s="76"/>
      <c r="BI473" s="76"/>
      <c r="BJ473" s="76"/>
      <c r="BK473" s="76"/>
      <c r="BL473" s="76"/>
      <c r="BM473" s="76"/>
      <c r="BN473" s="76"/>
      <c r="BO473" s="76"/>
      <c r="BP473" s="76"/>
      <c r="BQ473" s="76"/>
      <c r="BR473" s="76"/>
      <c r="BS473" s="76"/>
      <c r="BT473" s="76"/>
      <c r="BU473" s="76"/>
      <c r="BV473" s="76"/>
      <c r="BW473" s="76"/>
      <c r="BX473" s="76"/>
      <c r="BY473" s="76"/>
      <c r="BZ473" s="76"/>
      <c r="CA473" s="76"/>
      <c r="CB473" s="76"/>
      <c r="CC473" s="76"/>
      <c r="CD473" s="76"/>
      <c r="CE473" s="76"/>
      <c r="CF473" s="76"/>
      <c r="CG473" s="76"/>
      <c r="CH473" s="76"/>
      <c r="CI473" s="76"/>
      <c r="CJ473" s="76"/>
      <c r="CK473" s="76"/>
      <c r="CL473" s="76"/>
      <c r="CM473" s="77"/>
      <c r="CN473" s="77"/>
      <c r="CO473" s="77"/>
      <c r="CP473" s="77"/>
      <c r="CQ473" s="77"/>
      <c r="CR473" s="77"/>
      <c r="CS473" s="77"/>
      <c r="CT473" s="77"/>
      <c r="CU473" s="77"/>
      <c r="CV473" s="76"/>
      <c r="CW473" s="147"/>
      <c r="CX473" s="76"/>
      <c r="CY473" s="147"/>
      <c r="CZ473" s="76"/>
      <c r="DA473" s="147"/>
      <c r="DB473" s="76"/>
      <c r="DC473" s="147"/>
      <c r="DD473" s="76"/>
    </row>
    <row r="474" spans="2:108" x14ac:dyDescent="0.2"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  <c r="AJ474" s="76"/>
      <c r="AK474" s="76"/>
      <c r="AL474" s="76"/>
      <c r="AM474" s="76"/>
      <c r="AN474" s="76"/>
      <c r="AO474" s="76"/>
      <c r="AP474" s="76"/>
      <c r="AQ474" s="76"/>
      <c r="AS474" s="76"/>
      <c r="AU474" s="76"/>
      <c r="AV474" s="76"/>
      <c r="AW474" s="76"/>
      <c r="AX474" s="76"/>
      <c r="AY474" s="76"/>
      <c r="AZ474" s="76"/>
      <c r="BA474" s="76"/>
      <c r="BB474" s="76"/>
      <c r="BC474" s="76"/>
      <c r="BD474" s="76"/>
      <c r="BE474" s="76"/>
      <c r="BF474" s="76"/>
      <c r="BG474" s="76"/>
      <c r="BH474" s="76"/>
      <c r="BI474" s="76"/>
      <c r="BJ474" s="76"/>
      <c r="BK474" s="76"/>
      <c r="BL474" s="76"/>
      <c r="BM474" s="76"/>
      <c r="BN474" s="76"/>
      <c r="BO474" s="76"/>
      <c r="BP474" s="76"/>
      <c r="BQ474" s="76"/>
      <c r="BR474" s="76"/>
      <c r="BS474" s="76"/>
      <c r="BT474" s="76"/>
      <c r="BU474" s="76"/>
      <c r="BV474" s="76"/>
      <c r="BW474" s="76"/>
      <c r="BX474" s="76"/>
      <c r="BY474" s="76"/>
      <c r="BZ474" s="76"/>
      <c r="CA474" s="76"/>
      <c r="CB474" s="76"/>
      <c r="CC474" s="76"/>
      <c r="CD474" s="76"/>
      <c r="CE474" s="76"/>
      <c r="CF474" s="76"/>
      <c r="CG474" s="76"/>
      <c r="CH474" s="76"/>
      <c r="CI474" s="76"/>
      <c r="CJ474" s="76"/>
      <c r="CK474" s="76"/>
      <c r="CL474" s="76"/>
      <c r="CM474" s="77"/>
      <c r="CN474" s="77"/>
      <c r="CO474" s="77"/>
      <c r="CP474" s="77"/>
      <c r="CQ474" s="77"/>
      <c r="CR474" s="77"/>
      <c r="CS474" s="77"/>
      <c r="CT474" s="77"/>
      <c r="CU474" s="77"/>
      <c r="CV474" s="76"/>
      <c r="CW474" s="147"/>
      <c r="CX474" s="76"/>
      <c r="CY474" s="147"/>
      <c r="CZ474" s="76"/>
      <c r="DA474" s="147"/>
      <c r="DB474" s="76"/>
      <c r="DC474" s="147"/>
      <c r="DD474" s="76"/>
    </row>
    <row r="475" spans="2:108" x14ac:dyDescent="0.2"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  <c r="AJ475" s="76"/>
      <c r="AK475" s="76"/>
      <c r="AL475" s="76"/>
      <c r="AM475" s="76"/>
      <c r="AN475" s="76"/>
      <c r="AO475" s="76"/>
      <c r="AP475" s="76"/>
      <c r="AQ475" s="76"/>
      <c r="AS475" s="76"/>
      <c r="AU475" s="76"/>
      <c r="AV475" s="76"/>
      <c r="AW475" s="76"/>
      <c r="AX475" s="76"/>
      <c r="AY475" s="76"/>
      <c r="AZ475" s="76"/>
      <c r="BA475" s="76"/>
      <c r="BB475" s="76"/>
      <c r="BC475" s="76"/>
      <c r="BD475" s="76"/>
      <c r="BE475" s="76"/>
      <c r="BF475" s="76"/>
      <c r="BG475" s="76"/>
      <c r="BH475" s="76"/>
      <c r="BI475" s="76"/>
      <c r="BJ475" s="76"/>
      <c r="BK475" s="76"/>
      <c r="BL475" s="76"/>
      <c r="BM475" s="76"/>
      <c r="BN475" s="76"/>
      <c r="BO475" s="76"/>
      <c r="BP475" s="76"/>
      <c r="BQ475" s="76"/>
      <c r="BR475" s="76"/>
      <c r="BS475" s="76"/>
      <c r="BT475" s="76"/>
      <c r="BU475" s="76"/>
      <c r="BV475" s="76"/>
      <c r="BW475" s="76"/>
      <c r="BX475" s="76"/>
      <c r="BY475" s="76"/>
      <c r="BZ475" s="76"/>
      <c r="CA475" s="76"/>
      <c r="CB475" s="76"/>
      <c r="CC475" s="76"/>
      <c r="CD475" s="76"/>
      <c r="CE475" s="76"/>
      <c r="CF475" s="76"/>
      <c r="CG475" s="76"/>
      <c r="CH475" s="76"/>
      <c r="CI475" s="76"/>
      <c r="CJ475" s="76"/>
      <c r="CK475" s="76"/>
      <c r="CL475" s="76"/>
      <c r="CM475" s="77"/>
      <c r="CN475" s="77"/>
      <c r="CO475" s="77"/>
      <c r="CP475" s="77"/>
      <c r="CQ475" s="77"/>
      <c r="CR475" s="77"/>
      <c r="CS475" s="77"/>
      <c r="CT475" s="77"/>
      <c r="CU475" s="77"/>
      <c r="CV475" s="76"/>
      <c r="CW475" s="147"/>
      <c r="CX475" s="76"/>
      <c r="CY475" s="147"/>
      <c r="CZ475" s="76"/>
      <c r="DA475" s="147"/>
      <c r="DB475" s="76"/>
      <c r="DC475" s="147"/>
      <c r="DD475" s="76"/>
    </row>
    <row r="476" spans="2:108" x14ac:dyDescent="0.2"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  <c r="AI476" s="76"/>
      <c r="AJ476" s="76"/>
      <c r="AK476" s="76"/>
      <c r="AL476" s="76"/>
      <c r="AM476" s="76"/>
      <c r="AN476" s="76"/>
      <c r="AO476" s="76"/>
      <c r="AP476" s="76"/>
      <c r="AQ476" s="76"/>
      <c r="AS476" s="76"/>
      <c r="AU476" s="76"/>
      <c r="AV476" s="76"/>
      <c r="AW476" s="76"/>
      <c r="AX476" s="76"/>
      <c r="AY476" s="76"/>
      <c r="AZ476" s="76"/>
      <c r="BA476" s="76"/>
      <c r="BB476" s="76"/>
      <c r="BC476" s="76"/>
      <c r="BD476" s="76"/>
      <c r="BE476" s="76"/>
      <c r="BF476" s="76"/>
      <c r="BG476" s="76"/>
      <c r="BH476" s="76"/>
      <c r="BI476" s="76"/>
      <c r="BJ476" s="76"/>
      <c r="BK476" s="76"/>
      <c r="BL476" s="76"/>
      <c r="BM476" s="76"/>
      <c r="BN476" s="76"/>
      <c r="BO476" s="76"/>
      <c r="BP476" s="76"/>
      <c r="BQ476" s="76"/>
      <c r="BR476" s="76"/>
      <c r="BS476" s="76"/>
      <c r="BT476" s="76"/>
      <c r="BU476" s="76"/>
      <c r="BV476" s="76"/>
      <c r="BW476" s="76"/>
      <c r="BX476" s="76"/>
      <c r="BY476" s="76"/>
      <c r="BZ476" s="76"/>
      <c r="CA476" s="76"/>
      <c r="CB476" s="76"/>
      <c r="CC476" s="76"/>
      <c r="CD476" s="76"/>
      <c r="CE476" s="76"/>
      <c r="CF476" s="76"/>
      <c r="CG476" s="76"/>
      <c r="CH476" s="76"/>
      <c r="CI476" s="76"/>
      <c r="CJ476" s="76"/>
      <c r="CK476" s="76"/>
      <c r="CL476" s="76"/>
      <c r="CM476" s="77"/>
      <c r="CN476" s="77"/>
      <c r="CO476" s="77"/>
      <c r="CP476" s="77"/>
      <c r="CQ476" s="77"/>
      <c r="CR476" s="77"/>
      <c r="CS476" s="77"/>
      <c r="CT476" s="77"/>
      <c r="CU476" s="77"/>
      <c r="CV476" s="76"/>
      <c r="CW476" s="147"/>
      <c r="CX476" s="76"/>
      <c r="CY476" s="147"/>
      <c r="CZ476" s="76"/>
      <c r="DA476" s="147"/>
      <c r="DB476" s="76"/>
      <c r="DC476" s="147"/>
      <c r="DD476" s="76"/>
    </row>
    <row r="477" spans="2:108" x14ac:dyDescent="0.2"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  <c r="AI477" s="76"/>
      <c r="AJ477" s="76"/>
      <c r="AK477" s="76"/>
      <c r="AL477" s="76"/>
      <c r="AM477" s="76"/>
      <c r="AN477" s="76"/>
      <c r="AO477" s="76"/>
      <c r="AP477" s="76"/>
      <c r="AQ477" s="76"/>
      <c r="AS477" s="76"/>
      <c r="AU477" s="76"/>
      <c r="AV477" s="76"/>
      <c r="AW477" s="76"/>
      <c r="AX477" s="76"/>
      <c r="AY477" s="76"/>
      <c r="AZ477" s="76"/>
      <c r="BA477" s="76"/>
      <c r="BB477" s="76"/>
      <c r="BC477" s="76"/>
      <c r="BD477" s="76"/>
      <c r="BE477" s="76"/>
      <c r="BF477" s="76"/>
      <c r="BG477" s="76"/>
      <c r="BH477" s="76"/>
      <c r="BI477" s="76"/>
      <c r="BJ477" s="76"/>
      <c r="BK477" s="76"/>
      <c r="BL477" s="76"/>
      <c r="BM477" s="76"/>
      <c r="BN477" s="76"/>
      <c r="BO477" s="76"/>
      <c r="BP477" s="76"/>
      <c r="BQ477" s="76"/>
      <c r="BR477" s="76"/>
      <c r="BS477" s="76"/>
      <c r="BT477" s="76"/>
      <c r="BU477" s="76"/>
      <c r="BV477" s="76"/>
      <c r="BW477" s="76"/>
      <c r="BX477" s="76"/>
      <c r="BY477" s="76"/>
      <c r="BZ477" s="76"/>
      <c r="CA477" s="76"/>
      <c r="CB477" s="76"/>
      <c r="CC477" s="76"/>
      <c r="CD477" s="76"/>
      <c r="CE477" s="76"/>
      <c r="CF477" s="76"/>
      <c r="CG477" s="76"/>
      <c r="CH477" s="76"/>
      <c r="CI477" s="76"/>
      <c r="CJ477" s="76"/>
      <c r="CK477" s="76"/>
      <c r="CL477" s="76"/>
      <c r="CM477" s="77"/>
      <c r="CN477" s="77"/>
      <c r="CO477" s="77"/>
      <c r="CP477" s="77"/>
      <c r="CQ477" s="77"/>
      <c r="CR477" s="77"/>
      <c r="CS477" s="77"/>
      <c r="CT477" s="77"/>
      <c r="CU477" s="77"/>
      <c r="CV477" s="76"/>
      <c r="CW477" s="147"/>
      <c r="CX477" s="76"/>
      <c r="CY477" s="147"/>
      <c r="CZ477" s="76"/>
      <c r="DA477" s="147"/>
      <c r="DB477" s="76"/>
      <c r="DC477" s="147"/>
      <c r="DD477" s="76"/>
    </row>
    <row r="478" spans="2:108" x14ac:dyDescent="0.2"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AI478" s="76"/>
      <c r="AJ478" s="76"/>
      <c r="AK478" s="76"/>
      <c r="AL478" s="76"/>
      <c r="AM478" s="76"/>
      <c r="AN478" s="76"/>
      <c r="AO478" s="76"/>
      <c r="AP478" s="76"/>
      <c r="AQ478" s="76"/>
      <c r="AS478" s="76"/>
      <c r="AU478" s="76"/>
      <c r="AV478" s="76"/>
      <c r="AW478" s="76"/>
      <c r="AX478" s="76"/>
      <c r="AY478" s="76"/>
      <c r="AZ478" s="76"/>
      <c r="BA478" s="76"/>
      <c r="BB478" s="76"/>
      <c r="BC478" s="76"/>
      <c r="BD478" s="76"/>
      <c r="BE478" s="76"/>
      <c r="BF478" s="76"/>
      <c r="BG478" s="76"/>
      <c r="BH478" s="76"/>
      <c r="BI478" s="76"/>
      <c r="BJ478" s="76"/>
      <c r="BK478" s="76"/>
      <c r="BL478" s="76"/>
      <c r="BM478" s="76"/>
      <c r="BN478" s="76"/>
      <c r="BO478" s="76"/>
      <c r="BP478" s="76"/>
      <c r="BQ478" s="76"/>
      <c r="BR478" s="76"/>
      <c r="BS478" s="76"/>
      <c r="BT478" s="76"/>
      <c r="BU478" s="76"/>
      <c r="BV478" s="76"/>
      <c r="BW478" s="76"/>
      <c r="BX478" s="76"/>
      <c r="BY478" s="76"/>
      <c r="BZ478" s="76"/>
      <c r="CA478" s="76"/>
      <c r="CB478" s="76"/>
      <c r="CC478" s="76"/>
      <c r="CD478" s="76"/>
      <c r="CE478" s="76"/>
      <c r="CF478" s="76"/>
      <c r="CG478" s="76"/>
      <c r="CH478" s="76"/>
      <c r="CI478" s="76"/>
      <c r="CJ478" s="76"/>
      <c r="CK478" s="76"/>
      <c r="CL478" s="76"/>
      <c r="CM478" s="77"/>
      <c r="CN478" s="77"/>
      <c r="CO478" s="77"/>
      <c r="CP478" s="77"/>
      <c r="CQ478" s="77"/>
      <c r="CR478" s="77"/>
      <c r="CS478" s="77"/>
      <c r="CT478" s="77"/>
      <c r="CU478" s="77"/>
      <c r="CV478" s="76"/>
      <c r="CW478" s="147"/>
      <c r="CX478" s="76"/>
      <c r="CY478" s="147"/>
      <c r="CZ478" s="76"/>
      <c r="DA478" s="147"/>
      <c r="DB478" s="76"/>
      <c r="DC478" s="147"/>
      <c r="DD478" s="76"/>
    </row>
    <row r="479" spans="2:108" x14ac:dyDescent="0.2"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S479" s="76"/>
      <c r="AU479" s="76"/>
      <c r="AV479" s="76"/>
      <c r="AW479" s="7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  <c r="BN479" s="76"/>
      <c r="BO479" s="76"/>
      <c r="BP479" s="76"/>
      <c r="BQ479" s="76"/>
      <c r="BR479" s="76"/>
      <c r="BS479" s="76"/>
      <c r="BT479" s="76"/>
      <c r="BU479" s="76"/>
      <c r="BV479" s="76"/>
      <c r="BW479" s="76"/>
      <c r="BX479" s="76"/>
      <c r="BY479" s="76"/>
      <c r="BZ479" s="76"/>
      <c r="CA479" s="76"/>
      <c r="CB479" s="76"/>
      <c r="CC479" s="76"/>
      <c r="CD479" s="76"/>
      <c r="CE479" s="76"/>
      <c r="CF479" s="76"/>
      <c r="CG479" s="76"/>
      <c r="CH479" s="76"/>
      <c r="CI479" s="76"/>
      <c r="CJ479" s="76"/>
      <c r="CK479" s="76"/>
      <c r="CL479" s="76"/>
      <c r="CM479" s="77"/>
      <c r="CN479" s="77"/>
      <c r="CO479" s="77"/>
      <c r="CP479" s="77"/>
      <c r="CQ479" s="77"/>
      <c r="CR479" s="77"/>
      <c r="CS479" s="77"/>
      <c r="CT479" s="77"/>
      <c r="CU479" s="77"/>
      <c r="CV479" s="76"/>
      <c r="CW479" s="147"/>
      <c r="CX479" s="76"/>
      <c r="CY479" s="147"/>
      <c r="CZ479" s="76"/>
      <c r="DA479" s="147"/>
      <c r="DB479" s="76"/>
      <c r="DC479" s="147"/>
      <c r="DD479" s="76"/>
    </row>
    <row r="480" spans="2:108" x14ac:dyDescent="0.2"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  <c r="AH480" s="76"/>
      <c r="AI480" s="76"/>
      <c r="AJ480" s="76"/>
      <c r="AK480" s="76"/>
      <c r="AL480" s="76"/>
      <c r="AM480" s="76"/>
      <c r="AN480" s="76"/>
      <c r="AO480" s="76"/>
      <c r="AP480" s="76"/>
      <c r="AQ480" s="76"/>
      <c r="AS480" s="76"/>
      <c r="AU480" s="76"/>
      <c r="AV480" s="76"/>
      <c r="AW480" s="76"/>
      <c r="AX480" s="76"/>
      <c r="AY480" s="76"/>
      <c r="AZ480" s="76"/>
      <c r="BA480" s="76"/>
      <c r="BB480" s="76"/>
      <c r="BC480" s="76"/>
      <c r="BD480" s="76"/>
      <c r="BE480" s="76"/>
      <c r="BF480" s="76"/>
      <c r="BG480" s="76"/>
      <c r="BH480" s="76"/>
      <c r="BI480" s="76"/>
      <c r="BJ480" s="76"/>
      <c r="BK480" s="76"/>
      <c r="BL480" s="76"/>
      <c r="BM480" s="76"/>
      <c r="BN480" s="76"/>
      <c r="BO480" s="76"/>
      <c r="BP480" s="76"/>
      <c r="BQ480" s="76"/>
      <c r="BR480" s="76"/>
      <c r="BS480" s="76"/>
      <c r="BT480" s="76"/>
      <c r="BU480" s="76"/>
      <c r="BV480" s="76"/>
      <c r="BW480" s="76"/>
      <c r="BX480" s="76"/>
      <c r="BY480" s="76"/>
      <c r="BZ480" s="76"/>
      <c r="CA480" s="76"/>
      <c r="CB480" s="76"/>
      <c r="CC480" s="76"/>
      <c r="CD480" s="76"/>
      <c r="CE480" s="76"/>
      <c r="CF480" s="76"/>
      <c r="CG480" s="76"/>
      <c r="CH480" s="76"/>
      <c r="CI480" s="76"/>
      <c r="CJ480" s="76"/>
      <c r="CK480" s="76"/>
      <c r="CL480" s="76"/>
      <c r="CM480" s="77"/>
      <c r="CN480" s="77"/>
      <c r="CO480" s="77"/>
      <c r="CP480" s="77"/>
      <c r="CQ480" s="77"/>
      <c r="CR480" s="77"/>
      <c r="CS480" s="77"/>
      <c r="CT480" s="77"/>
      <c r="CU480" s="77"/>
      <c r="CV480" s="76"/>
      <c r="CW480" s="147"/>
      <c r="CX480" s="76"/>
      <c r="CY480" s="147"/>
      <c r="CZ480" s="76"/>
      <c r="DA480" s="147"/>
      <c r="DB480" s="76"/>
      <c r="DC480" s="147"/>
      <c r="DD480" s="76"/>
    </row>
    <row r="481" spans="2:108" x14ac:dyDescent="0.2"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  <c r="AI481" s="76"/>
      <c r="AJ481" s="76"/>
      <c r="AK481" s="76"/>
      <c r="AL481" s="76"/>
      <c r="AM481" s="76"/>
      <c r="AN481" s="76"/>
      <c r="AO481" s="76"/>
      <c r="AP481" s="76"/>
      <c r="AQ481" s="76"/>
      <c r="AS481" s="76"/>
      <c r="AU481" s="76"/>
      <c r="AV481" s="76"/>
      <c r="AW481" s="76"/>
      <c r="AX481" s="76"/>
      <c r="AY481" s="76"/>
      <c r="AZ481" s="76"/>
      <c r="BA481" s="76"/>
      <c r="BB481" s="76"/>
      <c r="BC481" s="76"/>
      <c r="BD481" s="76"/>
      <c r="BE481" s="76"/>
      <c r="BF481" s="76"/>
      <c r="BG481" s="76"/>
      <c r="BH481" s="76"/>
      <c r="BI481" s="76"/>
      <c r="BJ481" s="76"/>
      <c r="BK481" s="76"/>
      <c r="BL481" s="76"/>
      <c r="BM481" s="76"/>
      <c r="BN481" s="76"/>
      <c r="BO481" s="76"/>
      <c r="BP481" s="76"/>
      <c r="BQ481" s="76"/>
      <c r="BR481" s="76"/>
      <c r="BS481" s="76"/>
      <c r="BT481" s="76"/>
      <c r="BU481" s="76"/>
      <c r="BV481" s="76"/>
      <c r="BW481" s="76"/>
      <c r="BX481" s="76"/>
      <c r="BY481" s="76"/>
      <c r="BZ481" s="76"/>
      <c r="CA481" s="76"/>
      <c r="CB481" s="76"/>
      <c r="CC481" s="76"/>
      <c r="CD481" s="76"/>
      <c r="CE481" s="76"/>
      <c r="CF481" s="76"/>
      <c r="CG481" s="76"/>
      <c r="CH481" s="76"/>
      <c r="CI481" s="76"/>
      <c r="CJ481" s="76"/>
      <c r="CK481" s="76"/>
      <c r="CL481" s="76"/>
      <c r="CM481" s="77"/>
      <c r="CN481" s="77"/>
      <c r="CO481" s="77"/>
      <c r="CP481" s="77"/>
      <c r="CQ481" s="77"/>
      <c r="CR481" s="77"/>
      <c r="CS481" s="77"/>
      <c r="CT481" s="77"/>
      <c r="CU481" s="77"/>
      <c r="CV481" s="76"/>
      <c r="CW481" s="147"/>
      <c r="CX481" s="76"/>
      <c r="CY481" s="147"/>
      <c r="CZ481" s="76"/>
      <c r="DA481" s="147"/>
      <c r="DB481" s="76"/>
      <c r="DC481" s="147"/>
      <c r="DD481" s="76"/>
    </row>
    <row r="482" spans="2:108" x14ac:dyDescent="0.2"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  <c r="AH482" s="76"/>
      <c r="AI482" s="76"/>
      <c r="AJ482" s="76"/>
      <c r="AK482" s="76"/>
      <c r="AL482" s="76"/>
      <c r="AM482" s="76"/>
      <c r="AN482" s="76"/>
      <c r="AO482" s="76"/>
      <c r="AP482" s="76"/>
      <c r="AQ482" s="76"/>
      <c r="AS482" s="76"/>
      <c r="AU482" s="76"/>
      <c r="AV482" s="76"/>
      <c r="AW482" s="76"/>
      <c r="AX482" s="76"/>
      <c r="AY482" s="76"/>
      <c r="AZ482" s="76"/>
      <c r="BA482" s="76"/>
      <c r="BB482" s="76"/>
      <c r="BC482" s="76"/>
      <c r="BD482" s="76"/>
      <c r="BE482" s="76"/>
      <c r="BF482" s="76"/>
      <c r="BG482" s="76"/>
      <c r="BH482" s="76"/>
      <c r="BI482" s="76"/>
      <c r="BJ482" s="76"/>
      <c r="BK482" s="76"/>
      <c r="BL482" s="76"/>
      <c r="BM482" s="76"/>
      <c r="BN482" s="76"/>
      <c r="BO482" s="76"/>
      <c r="BP482" s="76"/>
      <c r="BQ482" s="76"/>
      <c r="BR482" s="76"/>
      <c r="BS482" s="76"/>
      <c r="BT482" s="76"/>
      <c r="BU482" s="76"/>
      <c r="BV482" s="76"/>
      <c r="BW482" s="76"/>
      <c r="BX482" s="76"/>
      <c r="BY482" s="76"/>
      <c r="BZ482" s="76"/>
      <c r="CA482" s="76"/>
      <c r="CB482" s="76"/>
      <c r="CC482" s="76"/>
      <c r="CD482" s="76"/>
      <c r="CE482" s="76"/>
      <c r="CF482" s="76"/>
      <c r="CG482" s="76"/>
      <c r="CH482" s="76"/>
      <c r="CI482" s="76"/>
      <c r="CJ482" s="76"/>
      <c r="CK482" s="76"/>
      <c r="CL482" s="76"/>
      <c r="CM482" s="77"/>
      <c r="CN482" s="77"/>
      <c r="CO482" s="77"/>
      <c r="CP482" s="77"/>
      <c r="CQ482" s="77"/>
      <c r="CR482" s="77"/>
      <c r="CS482" s="77"/>
      <c r="CT482" s="77"/>
      <c r="CU482" s="77"/>
      <c r="CV482" s="76"/>
      <c r="CW482" s="147"/>
      <c r="CX482" s="76"/>
      <c r="CY482" s="147"/>
      <c r="CZ482" s="76"/>
      <c r="DA482" s="147"/>
      <c r="DB482" s="76"/>
      <c r="DC482" s="147"/>
      <c r="DD482" s="76"/>
    </row>
    <row r="483" spans="2:108" x14ac:dyDescent="0.2"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  <c r="AH483" s="76"/>
      <c r="AI483" s="76"/>
      <c r="AJ483" s="76"/>
      <c r="AK483" s="76"/>
      <c r="AL483" s="76"/>
      <c r="AM483" s="76"/>
      <c r="AN483" s="76"/>
      <c r="AO483" s="76"/>
      <c r="AP483" s="76"/>
      <c r="AQ483" s="76"/>
      <c r="AS483" s="76"/>
      <c r="AU483" s="76"/>
      <c r="AV483" s="76"/>
      <c r="AW483" s="76"/>
      <c r="AX483" s="76"/>
      <c r="AY483" s="76"/>
      <c r="AZ483" s="76"/>
      <c r="BA483" s="76"/>
      <c r="BB483" s="76"/>
      <c r="BC483" s="76"/>
      <c r="BD483" s="76"/>
      <c r="BE483" s="76"/>
      <c r="BF483" s="76"/>
      <c r="BG483" s="76"/>
      <c r="BH483" s="76"/>
      <c r="BI483" s="76"/>
      <c r="BJ483" s="76"/>
      <c r="BK483" s="76"/>
      <c r="BL483" s="76"/>
      <c r="BM483" s="76"/>
      <c r="BN483" s="76"/>
      <c r="BO483" s="76"/>
      <c r="BP483" s="76"/>
      <c r="BQ483" s="76"/>
      <c r="BR483" s="76"/>
      <c r="BS483" s="76"/>
      <c r="BT483" s="76"/>
      <c r="BU483" s="76"/>
      <c r="BV483" s="76"/>
      <c r="BW483" s="76"/>
      <c r="BX483" s="76"/>
      <c r="BY483" s="76"/>
      <c r="BZ483" s="76"/>
      <c r="CA483" s="76"/>
      <c r="CB483" s="76"/>
      <c r="CC483" s="76"/>
      <c r="CD483" s="76"/>
      <c r="CE483" s="76"/>
      <c r="CF483" s="76"/>
      <c r="CG483" s="76"/>
      <c r="CH483" s="76"/>
      <c r="CI483" s="76"/>
      <c r="CJ483" s="76"/>
      <c r="CK483" s="76"/>
      <c r="CL483" s="76"/>
      <c r="CM483" s="77"/>
      <c r="CN483" s="77"/>
      <c r="CO483" s="77"/>
      <c r="CP483" s="77"/>
      <c r="CQ483" s="77"/>
      <c r="CR483" s="77"/>
      <c r="CS483" s="77"/>
      <c r="CT483" s="77"/>
      <c r="CU483" s="77"/>
      <c r="CV483" s="76"/>
      <c r="CW483" s="147"/>
      <c r="CX483" s="76"/>
      <c r="CY483" s="147"/>
      <c r="CZ483" s="76"/>
      <c r="DA483" s="147"/>
      <c r="DB483" s="76"/>
      <c r="DC483" s="147"/>
      <c r="DD483" s="76"/>
    </row>
    <row r="484" spans="2:108" x14ac:dyDescent="0.2"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  <c r="AH484" s="76"/>
      <c r="AI484" s="76"/>
      <c r="AJ484" s="76"/>
      <c r="AK484" s="76"/>
      <c r="AL484" s="76"/>
      <c r="AM484" s="76"/>
      <c r="AN484" s="76"/>
      <c r="AO484" s="76"/>
      <c r="AP484" s="76"/>
      <c r="AQ484" s="76"/>
      <c r="AS484" s="76"/>
      <c r="AU484" s="76"/>
      <c r="AV484" s="76"/>
      <c r="AW484" s="76"/>
      <c r="AX484" s="76"/>
      <c r="AY484" s="76"/>
      <c r="AZ484" s="76"/>
      <c r="BA484" s="76"/>
      <c r="BB484" s="76"/>
      <c r="BC484" s="76"/>
      <c r="BD484" s="76"/>
      <c r="BE484" s="76"/>
      <c r="BF484" s="76"/>
      <c r="BG484" s="76"/>
      <c r="BH484" s="76"/>
      <c r="BI484" s="76"/>
      <c r="BJ484" s="76"/>
      <c r="BK484" s="76"/>
      <c r="BL484" s="76"/>
      <c r="BM484" s="76"/>
      <c r="BN484" s="76"/>
      <c r="BO484" s="76"/>
      <c r="BP484" s="76"/>
      <c r="BQ484" s="76"/>
      <c r="BR484" s="76"/>
      <c r="BS484" s="76"/>
      <c r="BT484" s="76"/>
      <c r="BU484" s="76"/>
      <c r="BV484" s="76"/>
      <c r="BW484" s="76"/>
      <c r="BX484" s="76"/>
      <c r="BY484" s="76"/>
      <c r="BZ484" s="76"/>
      <c r="CA484" s="76"/>
      <c r="CB484" s="76"/>
      <c r="CC484" s="76"/>
      <c r="CD484" s="76"/>
      <c r="CE484" s="76"/>
      <c r="CF484" s="76"/>
      <c r="CG484" s="76"/>
      <c r="CH484" s="76"/>
      <c r="CI484" s="76"/>
      <c r="CJ484" s="76"/>
      <c r="CK484" s="76"/>
      <c r="CL484" s="76"/>
      <c r="CM484" s="77"/>
      <c r="CN484" s="77"/>
      <c r="CO484" s="77"/>
      <c r="CP484" s="77"/>
      <c r="CQ484" s="77"/>
      <c r="CR484" s="77"/>
      <c r="CS484" s="77"/>
      <c r="CT484" s="77"/>
      <c r="CU484" s="77"/>
      <c r="CV484" s="76"/>
      <c r="CW484" s="147"/>
      <c r="CX484" s="76"/>
      <c r="CY484" s="147"/>
      <c r="CZ484" s="76"/>
      <c r="DA484" s="147"/>
      <c r="DB484" s="76"/>
      <c r="DC484" s="147"/>
      <c r="DD484" s="76"/>
    </row>
    <row r="485" spans="2:108" x14ac:dyDescent="0.2"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  <c r="AI485" s="76"/>
      <c r="AJ485" s="76"/>
      <c r="AK485" s="76"/>
      <c r="AL485" s="76"/>
      <c r="AM485" s="76"/>
      <c r="AN485" s="76"/>
      <c r="AO485" s="76"/>
      <c r="AP485" s="76"/>
      <c r="AQ485" s="76"/>
      <c r="AS485" s="76"/>
      <c r="AU485" s="76"/>
      <c r="AV485" s="76"/>
      <c r="AW485" s="76"/>
      <c r="AX485" s="76"/>
      <c r="AY485" s="76"/>
      <c r="AZ485" s="76"/>
      <c r="BA485" s="76"/>
      <c r="BB485" s="76"/>
      <c r="BC485" s="76"/>
      <c r="BD485" s="76"/>
      <c r="BE485" s="76"/>
      <c r="BF485" s="76"/>
      <c r="BG485" s="76"/>
      <c r="BH485" s="76"/>
      <c r="BI485" s="76"/>
      <c r="BJ485" s="76"/>
      <c r="BK485" s="76"/>
      <c r="BL485" s="76"/>
      <c r="BM485" s="76"/>
      <c r="BN485" s="76"/>
      <c r="BO485" s="76"/>
      <c r="BP485" s="76"/>
      <c r="BQ485" s="76"/>
      <c r="BR485" s="76"/>
      <c r="BS485" s="76"/>
      <c r="BT485" s="76"/>
      <c r="BU485" s="76"/>
      <c r="BV485" s="76"/>
      <c r="BW485" s="76"/>
      <c r="BX485" s="76"/>
      <c r="BY485" s="76"/>
      <c r="BZ485" s="76"/>
      <c r="CA485" s="76"/>
      <c r="CB485" s="76"/>
      <c r="CC485" s="76"/>
      <c r="CD485" s="76"/>
      <c r="CE485" s="76"/>
      <c r="CF485" s="76"/>
      <c r="CG485" s="76"/>
      <c r="CH485" s="76"/>
      <c r="CI485" s="76"/>
      <c r="CJ485" s="76"/>
      <c r="CK485" s="76"/>
      <c r="CL485" s="76"/>
      <c r="CM485" s="77"/>
      <c r="CN485" s="77"/>
      <c r="CO485" s="77"/>
      <c r="CP485" s="77"/>
      <c r="CQ485" s="77"/>
      <c r="CR485" s="77"/>
      <c r="CS485" s="77"/>
      <c r="CT485" s="77"/>
      <c r="CU485" s="77"/>
      <c r="CV485" s="76"/>
      <c r="CW485" s="147"/>
      <c r="CX485" s="76"/>
      <c r="CY485" s="147"/>
      <c r="CZ485" s="76"/>
      <c r="DA485" s="147"/>
      <c r="DB485" s="76"/>
      <c r="DC485" s="147"/>
      <c r="DD485" s="76"/>
    </row>
    <row r="486" spans="2:108" x14ac:dyDescent="0.2"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  <c r="AH486" s="76"/>
      <c r="AI486" s="76"/>
      <c r="AJ486" s="76"/>
      <c r="AK486" s="76"/>
      <c r="AL486" s="76"/>
      <c r="AM486" s="76"/>
      <c r="AN486" s="76"/>
      <c r="AO486" s="76"/>
      <c r="AP486" s="76"/>
      <c r="AQ486" s="76"/>
      <c r="AS486" s="76"/>
      <c r="AU486" s="76"/>
      <c r="AV486" s="76"/>
      <c r="AW486" s="76"/>
      <c r="AX486" s="76"/>
      <c r="AY486" s="76"/>
      <c r="AZ486" s="76"/>
      <c r="BA486" s="76"/>
      <c r="BB486" s="76"/>
      <c r="BC486" s="76"/>
      <c r="BD486" s="76"/>
      <c r="BE486" s="76"/>
      <c r="BF486" s="76"/>
      <c r="BG486" s="76"/>
      <c r="BH486" s="76"/>
      <c r="BI486" s="76"/>
      <c r="BJ486" s="76"/>
      <c r="BK486" s="76"/>
      <c r="BL486" s="76"/>
      <c r="BM486" s="76"/>
      <c r="BN486" s="76"/>
      <c r="BO486" s="76"/>
      <c r="BP486" s="76"/>
      <c r="BQ486" s="76"/>
      <c r="BR486" s="76"/>
      <c r="BS486" s="76"/>
      <c r="BT486" s="76"/>
      <c r="BU486" s="76"/>
      <c r="BV486" s="76"/>
      <c r="BW486" s="76"/>
      <c r="BX486" s="76"/>
      <c r="BY486" s="76"/>
      <c r="BZ486" s="76"/>
      <c r="CA486" s="76"/>
      <c r="CB486" s="76"/>
      <c r="CC486" s="76"/>
      <c r="CD486" s="76"/>
      <c r="CE486" s="76"/>
      <c r="CF486" s="76"/>
      <c r="CG486" s="76"/>
      <c r="CH486" s="76"/>
      <c r="CI486" s="76"/>
      <c r="CJ486" s="76"/>
      <c r="CK486" s="76"/>
      <c r="CL486" s="76"/>
      <c r="CM486" s="77"/>
      <c r="CN486" s="77"/>
      <c r="CO486" s="77"/>
      <c r="CP486" s="77"/>
      <c r="CQ486" s="77"/>
      <c r="CR486" s="77"/>
      <c r="CS486" s="77"/>
      <c r="CT486" s="77"/>
      <c r="CU486" s="77"/>
      <c r="CV486" s="76"/>
      <c r="CW486" s="147"/>
      <c r="CX486" s="76"/>
      <c r="CY486" s="147"/>
      <c r="CZ486" s="76"/>
      <c r="DA486" s="147"/>
      <c r="DB486" s="76"/>
      <c r="DC486" s="147"/>
      <c r="DD486" s="76"/>
    </row>
    <row r="487" spans="2:108" x14ac:dyDescent="0.2"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6"/>
      <c r="AB487" s="76"/>
      <c r="AC487" s="76"/>
      <c r="AD487" s="76"/>
      <c r="AE487" s="76"/>
      <c r="AF487" s="76"/>
      <c r="AG487" s="76"/>
      <c r="AH487" s="76"/>
      <c r="AI487" s="76"/>
      <c r="AJ487" s="76"/>
      <c r="AK487" s="76"/>
      <c r="AL487" s="76"/>
      <c r="AM487" s="76"/>
      <c r="AN487" s="76"/>
      <c r="AO487" s="76"/>
      <c r="AP487" s="76"/>
      <c r="AQ487" s="76"/>
      <c r="AS487" s="76"/>
      <c r="AU487" s="76"/>
      <c r="AV487" s="76"/>
      <c r="AW487" s="76"/>
      <c r="AX487" s="76"/>
      <c r="AY487" s="76"/>
      <c r="AZ487" s="76"/>
      <c r="BA487" s="76"/>
      <c r="BB487" s="76"/>
      <c r="BC487" s="76"/>
      <c r="BD487" s="76"/>
      <c r="BE487" s="76"/>
      <c r="BF487" s="76"/>
      <c r="BG487" s="76"/>
      <c r="BH487" s="76"/>
      <c r="BI487" s="76"/>
      <c r="BJ487" s="76"/>
      <c r="BK487" s="76"/>
      <c r="BL487" s="76"/>
      <c r="BM487" s="76"/>
      <c r="BN487" s="76"/>
      <c r="BO487" s="76"/>
      <c r="BP487" s="76"/>
      <c r="BQ487" s="76"/>
      <c r="BR487" s="76"/>
      <c r="BS487" s="76"/>
      <c r="BT487" s="76"/>
      <c r="BU487" s="76"/>
      <c r="BV487" s="76"/>
      <c r="BW487" s="76"/>
      <c r="BX487" s="76"/>
      <c r="BY487" s="76"/>
      <c r="BZ487" s="76"/>
      <c r="CA487" s="76"/>
      <c r="CB487" s="76"/>
      <c r="CC487" s="76"/>
      <c r="CD487" s="76"/>
      <c r="CE487" s="76"/>
      <c r="CF487" s="76"/>
      <c r="CG487" s="76"/>
      <c r="CH487" s="76"/>
      <c r="CI487" s="76"/>
      <c r="CJ487" s="76"/>
      <c r="CK487" s="76"/>
      <c r="CL487" s="76"/>
      <c r="CM487" s="77"/>
      <c r="CN487" s="77"/>
      <c r="CO487" s="77"/>
      <c r="CP487" s="77"/>
      <c r="CQ487" s="77"/>
      <c r="CR487" s="77"/>
      <c r="CS487" s="77"/>
      <c r="CT487" s="77"/>
      <c r="CU487" s="77"/>
      <c r="CV487" s="76"/>
      <c r="CW487" s="147"/>
      <c r="CX487" s="76"/>
      <c r="CY487" s="147"/>
      <c r="CZ487" s="76"/>
      <c r="DA487" s="147"/>
      <c r="DB487" s="76"/>
      <c r="DC487" s="147"/>
      <c r="DD487" s="76"/>
    </row>
    <row r="488" spans="2:108" x14ac:dyDescent="0.2"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  <c r="AH488" s="76"/>
      <c r="AI488" s="76"/>
      <c r="AJ488" s="76"/>
      <c r="AK488" s="76"/>
      <c r="AL488" s="76"/>
      <c r="AM488" s="76"/>
      <c r="AN488" s="76"/>
      <c r="AO488" s="76"/>
      <c r="AP488" s="76"/>
      <c r="AQ488" s="76"/>
      <c r="AS488" s="76"/>
      <c r="AU488" s="76"/>
      <c r="AV488" s="76"/>
      <c r="AW488" s="76"/>
      <c r="AX488" s="76"/>
      <c r="AY488" s="76"/>
      <c r="AZ488" s="76"/>
      <c r="BA488" s="76"/>
      <c r="BB488" s="76"/>
      <c r="BC488" s="76"/>
      <c r="BD488" s="76"/>
      <c r="BE488" s="76"/>
      <c r="BF488" s="76"/>
      <c r="BG488" s="76"/>
      <c r="BH488" s="76"/>
      <c r="BI488" s="76"/>
      <c r="BJ488" s="76"/>
      <c r="BK488" s="76"/>
      <c r="BL488" s="76"/>
      <c r="BM488" s="76"/>
      <c r="BN488" s="76"/>
      <c r="BO488" s="76"/>
      <c r="BP488" s="76"/>
      <c r="BQ488" s="76"/>
      <c r="BR488" s="76"/>
      <c r="BS488" s="76"/>
      <c r="BT488" s="76"/>
      <c r="BU488" s="76"/>
      <c r="BV488" s="76"/>
      <c r="BW488" s="76"/>
      <c r="BX488" s="76"/>
      <c r="BY488" s="76"/>
      <c r="BZ488" s="76"/>
      <c r="CA488" s="76"/>
      <c r="CB488" s="76"/>
      <c r="CC488" s="76"/>
      <c r="CD488" s="76"/>
      <c r="CE488" s="76"/>
      <c r="CF488" s="76"/>
      <c r="CG488" s="76"/>
      <c r="CH488" s="76"/>
      <c r="CI488" s="76"/>
      <c r="CJ488" s="76"/>
      <c r="CK488" s="76"/>
      <c r="CL488" s="76"/>
      <c r="CM488" s="77"/>
      <c r="CN488" s="77"/>
      <c r="CO488" s="77"/>
      <c r="CP488" s="77"/>
      <c r="CQ488" s="77"/>
      <c r="CR488" s="77"/>
      <c r="CS488" s="77"/>
      <c r="CT488" s="77"/>
      <c r="CU488" s="77"/>
      <c r="CV488" s="76"/>
      <c r="CW488" s="147"/>
      <c r="CX488" s="76"/>
      <c r="CY488" s="147"/>
      <c r="CZ488" s="76"/>
      <c r="DA488" s="147"/>
      <c r="DB488" s="76"/>
      <c r="DC488" s="147"/>
      <c r="DD488" s="76"/>
    </row>
    <row r="489" spans="2:108" x14ac:dyDescent="0.2"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  <c r="AH489" s="76"/>
      <c r="AI489" s="76"/>
      <c r="AJ489" s="76"/>
      <c r="AK489" s="76"/>
      <c r="AL489" s="76"/>
      <c r="AM489" s="76"/>
      <c r="AN489" s="76"/>
      <c r="AO489" s="76"/>
      <c r="AP489" s="76"/>
      <c r="AQ489" s="76"/>
      <c r="AS489" s="76"/>
      <c r="AU489" s="76"/>
      <c r="AV489" s="76"/>
      <c r="AW489" s="76"/>
      <c r="AX489" s="76"/>
      <c r="AY489" s="76"/>
      <c r="AZ489" s="76"/>
      <c r="BA489" s="76"/>
      <c r="BB489" s="76"/>
      <c r="BC489" s="76"/>
      <c r="BD489" s="76"/>
      <c r="BE489" s="76"/>
      <c r="BF489" s="76"/>
      <c r="BG489" s="76"/>
      <c r="BH489" s="76"/>
      <c r="BI489" s="76"/>
      <c r="BJ489" s="76"/>
      <c r="BK489" s="76"/>
      <c r="BL489" s="76"/>
      <c r="BM489" s="76"/>
      <c r="BN489" s="76"/>
      <c r="BO489" s="76"/>
      <c r="BP489" s="76"/>
      <c r="BQ489" s="76"/>
      <c r="BR489" s="76"/>
      <c r="BS489" s="76"/>
      <c r="BT489" s="76"/>
      <c r="BU489" s="76"/>
      <c r="BV489" s="76"/>
      <c r="BW489" s="76"/>
      <c r="BX489" s="76"/>
      <c r="BY489" s="76"/>
      <c r="BZ489" s="76"/>
      <c r="CA489" s="76"/>
      <c r="CB489" s="76"/>
      <c r="CC489" s="76"/>
      <c r="CD489" s="76"/>
      <c r="CE489" s="76"/>
      <c r="CF489" s="76"/>
      <c r="CG489" s="76"/>
      <c r="CH489" s="76"/>
      <c r="CI489" s="76"/>
      <c r="CJ489" s="76"/>
      <c r="CK489" s="76"/>
      <c r="CL489" s="76"/>
      <c r="CM489" s="77"/>
      <c r="CN489" s="77"/>
      <c r="CO489" s="77"/>
      <c r="CP489" s="77"/>
      <c r="CQ489" s="77"/>
      <c r="CR489" s="77"/>
      <c r="CS489" s="77"/>
      <c r="CT489" s="77"/>
      <c r="CU489" s="77"/>
      <c r="CV489" s="76"/>
      <c r="CW489" s="147"/>
      <c r="CX489" s="76"/>
      <c r="CY489" s="147"/>
      <c r="CZ489" s="76"/>
      <c r="DA489" s="147"/>
      <c r="DB489" s="76"/>
      <c r="DC489" s="147"/>
      <c r="DD489" s="76"/>
    </row>
    <row r="490" spans="2:108" x14ac:dyDescent="0.2"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  <c r="AH490" s="76"/>
      <c r="AI490" s="76"/>
      <c r="AJ490" s="76"/>
      <c r="AK490" s="76"/>
      <c r="AL490" s="76"/>
      <c r="AM490" s="76"/>
      <c r="AN490" s="76"/>
      <c r="AO490" s="76"/>
      <c r="AP490" s="76"/>
      <c r="AQ490" s="76"/>
      <c r="AS490" s="76"/>
      <c r="AU490" s="76"/>
      <c r="AV490" s="76"/>
      <c r="AW490" s="76"/>
      <c r="AX490" s="76"/>
      <c r="AY490" s="76"/>
      <c r="AZ490" s="76"/>
      <c r="BA490" s="76"/>
      <c r="BB490" s="76"/>
      <c r="BC490" s="76"/>
      <c r="BD490" s="76"/>
      <c r="BE490" s="76"/>
      <c r="BF490" s="76"/>
      <c r="BG490" s="76"/>
      <c r="BH490" s="76"/>
      <c r="BI490" s="76"/>
      <c r="BJ490" s="76"/>
      <c r="BK490" s="76"/>
      <c r="BL490" s="76"/>
      <c r="BM490" s="76"/>
      <c r="BN490" s="76"/>
      <c r="BO490" s="76"/>
      <c r="BP490" s="76"/>
      <c r="BQ490" s="76"/>
      <c r="BR490" s="76"/>
      <c r="BS490" s="76"/>
      <c r="BT490" s="76"/>
      <c r="BU490" s="76"/>
      <c r="BV490" s="76"/>
      <c r="BW490" s="76"/>
      <c r="BX490" s="76"/>
      <c r="BY490" s="76"/>
      <c r="BZ490" s="76"/>
      <c r="CA490" s="76"/>
      <c r="CB490" s="76"/>
      <c r="CC490" s="76"/>
      <c r="CD490" s="76"/>
      <c r="CE490" s="76"/>
      <c r="CF490" s="76"/>
      <c r="CG490" s="76"/>
      <c r="CH490" s="76"/>
      <c r="CI490" s="76"/>
      <c r="CJ490" s="76"/>
      <c r="CK490" s="76"/>
      <c r="CL490" s="76"/>
      <c r="CM490" s="77"/>
      <c r="CN490" s="77"/>
      <c r="CO490" s="77"/>
      <c r="CP490" s="77"/>
      <c r="CQ490" s="77"/>
      <c r="CR490" s="77"/>
      <c r="CS490" s="77"/>
      <c r="CT490" s="77"/>
      <c r="CU490" s="77"/>
      <c r="CV490" s="76"/>
      <c r="CW490" s="147"/>
      <c r="CX490" s="76"/>
      <c r="CY490" s="147"/>
      <c r="CZ490" s="76"/>
      <c r="DA490" s="147"/>
      <c r="DB490" s="76"/>
      <c r="DC490" s="147"/>
      <c r="DD490" s="76"/>
    </row>
    <row r="491" spans="2:108" x14ac:dyDescent="0.2"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  <c r="AI491" s="76"/>
      <c r="AJ491" s="76"/>
      <c r="AK491" s="76"/>
      <c r="AL491" s="76"/>
      <c r="AM491" s="76"/>
      <c r="AN491" s="76"/>
      <c r="AO491" s="76"/>
      <c r="AP491" s="76"/>
      <c r="AQ491" s="76"/>
      <c r="AS491" s="76"/>
      <c r="AU491" s="76"/>
      <c r="AV491" s="76"/>
      <c r="AW491" s="76"/>
      <c r="AX491" s="76"/>
      <c r="AY491" s="76"/>
      <c r="AZ491" s="76"/>
      <c r="BA491" s="76"/>
      <c r="BB491" s="76"/>
      <c r="BC491" s="76"/>
      <c r="BD491" s="76"/>
      <c r="BE491" s="76"/>
      <c r="BF491" s="76"/>
      <c r="BG491" s="76"/>
      <c r="BH491" s="76"/>
      <c r="BI491" s="76"/>
      <c r="BJ491" s="76"/>
      <c r="BK491" s="76"/>
      <c r="BL491" s="76"/>
      <c r="BM491" s="76"/>
      <c r="BN491" s="76"/>
      <c r="BO491" s="76"/>
      <c r="BP491" s="76"/>
      <c r="BQ491" s="76"/>
      <c r="BR491" s="76"/>
      <c r="BS491" s="76"/>
      <c r="BT491" s="76"/>
      <c r="BU491" s="76"/>
      <c r="BV491" s="76"/>
      <c r="BW491" s="76"/>
      <c r="BX491" s="76"/>
      <c r="BY491" s="76"/>
      <c r="BZ491" s="76"/>
      <c r="CA491" s="76"/>
      <c r="CB491" s="76"/>
      <c r="CC491" s="76"/>
      <c r="CD491" s="76"/>
      <c r="CE491" s="76"/>
      <c r="CF491" s="76"/>
      <c r="CG491" s="76"/>
      <c r="CH491" s="76"/>
      <c r="CI491" s="76"/>
      <c r="CJ491" s="76"/>
      <c r="CK491" s="76"/>
      <c r="CL491" s="76"/>
      <c r="CM491" s="77"/>
      <c r="CN491" s="77"/>
      <c r="CO491" s="77"/>
      <c r="CP491" s="77"/>
      <c r="CQ491" s="77"/>
      <c r="CR491" s="77"/>
      <c r="CS491" s="77"/>
      <c r="CT491" s="77"/>
      <c r="CU491" s="77"/>
      <c r="CV491" s="76"/>
      <c r="CW491" s="147"/>
      <c r="CX491" s="76"/>
      <c r="CY491" s="147"/>
      <c r="CZ491" s="76"/>
      <c r="DA491" s="147"/>
      <c r="DB491" s="76"/>
      <c r="DC491" s="147"/>
      <c r="DD491" s="76"/>
    </row>
    <row r="492" spans="2:108" x14ac:dyDescent="0.2"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76"/>
      <c r="AC492" s="76"/>
      <c r="AD492" s="76"/>
      <c r="AE492" s="76"/>
      <c r="AF492" s="76"/>
      <c r="AG492" s="76"/>
      <c r="AH492" s="76"/>
      <c r="AI492" s="76"/>
      <c r="AJ492" s="76"/>
      <c r="AK492" s="76"/>
      <c r="AL492" s="76"/>
      <c r="AM492" s="76"/>
      <c r="AN492" s="76"/>
      <c r="AO492" s="76"/>
      <c r="AP492" s="76"/>
      <c r="AQ492" s="76"/>
      <c r="AS492" s="76"/>
      <c r="AU492" s="76"/>
      <c r="AV492" s="76"/>
      <c r="AW492" s="76"/>
      <c r="AX492" s="76"/>
      <c r="AY492" s="76"/>
      <c r="AZ492" s="76"/>
      <c r="BA492" s="76"/>
      <c r="BB492" s="76"/>
      <c r="BC492" s="76"/>
      <c r="BD492" s="76"/>
      <c r="BE492" s="76"/>
      <c r="BF492" s="76"/>
      <c r="BG492" s="76"/>
      <c r="BH492" s="76"/>
      <c r="BI492" s="76"/>
      <c r="BJ492" s="76"/>
      <c r="BK492" s="76"/>
      <c r="BL492" s="76"/>
      <c r="BM492" s="76"/>
      <c r="BN492" s="76"/>
      <c r="BO492" s="76"/>
      <c r="BP492" s="76"/>
      <c r="BQ492" s="76"/>
      <c r="BR492" s="76"/>
      <c r="BS492" s="76"/>
      <c r="BT492" s="76"/>
      <c r="BU492" s="76"/>
      <c r="BV492" s="76"/>
      <c r="BW492" s="76"/>
      <c r="BX492" s="76"/>
      <c r="BY492" s="76"/>
      <c r="BZ492" s="76"/>
      <c r="CA492" s="76"/>
      <c r="CB492" s="76"/>
      <c r="CC492" s="76"/>
      <c r="CD492" s="76"/>
      <c r="CE492" s="76"/>
      <c r="CF492" s="76"/>
      <c r="CG492" s="76"/>
      <c r="CH492" s="76"/>
      <c r="CI492" s="76"/>
      <c r="CJ492" s="76"/>
      <c r="CK492" s="76"/>
      <c r="CL492" s="76"/>
      <c r="CM492" s="77"/>
      <c r="CN492" s="77"/>
      <c r="CO492" s="77"/>
      <c r="CP492" s="77"/>
      <c r="CQ492" s="77"/>
      <c r="CR492" s="77"/>
      <c r="CS492" s="77"/>
      <c r="CT492" s="77"/>
      <c r="CU492" s="77"/>
      <c r="CV492" s="76"/>
      <c r="CW492" s="147"/>
      <c r="CX492" s="76"/>
      <c r="CY492" s="147"/>
      <c r="CZ492" s="76"/>
      <c r="DA492" s="147"/>
      <c r="DB492" s="76"/>
      <c r="DC492" s="147"/>
      <c r="DD492" s="76"/>
    </row>
    <row r="493" spans="2:108" x14ac:dyDescent="0.2"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  <c r="AH493" s="76"/>
      <c r="AI493" s="76"/>
      <c r="AJ493" s="76"/>
      <c r="AK493" s="76"/>
      <c r="AL493" s="76"/>
      <c r="AM493" s="76"/>
      <c r="AN493" s="76"/>
      <c r="AO493" s="76"/>
      <c r="AP493" s="76"/>
      <c r="AQ493" s="76"/>
      <c r="AS493" s="76"/>
      <c r="AU493" s="76"/>
      <c r="AV493" s="76"/>
      <c r="AW493" s="76"/>
      <c r="AX493" s="76"/>
      <c r="AY493" s="76"/>
      <c r="AZ493" s="76"/>
      <c r="BA493" s="76"/>
      <c r="BB493" s="76"/>
      <c r="BC493" s="76"/>
      <c r="BD493" s="76"/>
      <c r="BE493" s="76"/>
      <c r="BF493" s="76"/>
      <c r="BG493" s="76"/>
      <c r="BH493" s="76"/>
      <c r="BI493" s="76"/>
      <c r="BJ493" s="76"/>
      <c r="BK493" s="76"/>
      <c r="BL493" s="76"/>
      <c r="BM493" s="76"/>
      <c r="BN493" s="76"/>
      <c r="BO493" s="76"/>
      <c r="BP493" s="76"/>
      <c r="BQ493" s="76"/>
      <c r="BR493" s="76"/>
      <c r="BS493" s="76"/>
      <c r="BT493" s="76"/>
      <c r="BU493" s="76"/>
      <c r="BV493" s="76"/>
      <c r="BW493" s="76"/>
      <c r="BX493" s="76"/>
      <c r="BY493" s="76"/>
      <c r="BZ493" s="76"/>
      <c r="CA493" s="76"/>
      <c r="CB493" s="76"/>
      <c r="CC493" s="76"/>
      <c r="CD493" s="76"/>
      <c r="CE493" s="76"/>
      <c r="CF493" s="76"/>
      <c r="CG493" s="76"/>
      <c r="CH493" s="76"/>
      <c r="CI493" s="76"/>
      <c r="CJ493" s="76"/>
      <c r="CK493" s="76"/>
      <c r="CL493" s="76"/>
      <c r="CM493" s="77"/>
      <c r="CN493" s="77"/>
      <c r="CO493" s="77"/>
      <c r="CP493" s="77"/>
      <c r="CQ493" s="77"/>
      <c r="CR493" s="77"/>
      <c r="CS493" s="77"/>
      <c r="CT493" s="77"/>
      <c r="CU493" s="77"/>
      <c r="CV493" s="76"/>
      <c r="CW493" s="147"/>
      <c r="CX493" s="76"/>
      <c r="CY493" s="147"/>
      <c r="CZ493" s="76"/>
      <c r="DA493" s="147"/>
      <c r="DB493" s="76"/>
      <c r="DC493" s="147"/>
      <c r="DD493" s="76"/>
    </row>
    <row r="494" spans="2:108" x14ac:dyDescent="0.2"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6"/>
      <c r="AB494" s="76"/>
      <c r="AC494" s="76"/>
      <c r="AD494" s="76"/>
      <c r="AE494" s="76"/>
      <c r="AF494" s="76"/>
      <c r="AG494" s="76"/>
      <c r="AH494" s="76"/>
      <c r="AI494" s="76"/>
      <c r="AJ494" s="76"/>
      <c r="AK494" s="76"/>
      <c r="AL494" s="76"/>
      <c r="AM494" s="76"/>
      <c r="AN494" s="76"/>
      <c r="AO494" s="76"/>
      <c r="AP494" s="76"/>
      <c r="AQ494" s="76"/>
      <c r="AS494" s="76"/>
      <c r="AU494" s="76"/>
      <c r="AV494" s="76"/>
      <c r="AW494" s="76"/>
      <c r="AX494" s="76"/>
      <c r="AY494" s="76"/>
      <c r="AZ494" s="76"/>
      <c r="BA494" s="76"/>
      <c r="BB494" s="76"/>
      <c r="BC494" s="76"/>
      <c r="BD494" s="76"/>
      <c r="BE494" s="76"/>
      <c r="BF494" s="76"/>
      <c r="BG494" s="76"/>
      <c r="BH494" s="76"/>
      <c r="BI494" s="76"/>
      <c r="BJ494" s="76"/>
      <c r="BK494" s="76"/>
      <c r="BL494" s="76"/>
      <c r="BM494" s="76"/>
      <c r="BN494" s="76"/>
      <c r="BO494" s="76"/>
      <c r="BP494" s="76"/>
      <c r="BQ494" s="76"/>
      <c r="BR494" s="76"/>
      <c r="BS494" s="76"/>
      <c r="BT494" s="76"/>
      <c r="BU494" s="76"/>
      <c r="BV494" s="76"/>
      <c r="BW494" s="76"/>
      <c r="BX494" s="76"/>
      <c r="BY494" s="76"/>
      <c r="BZ494" s="76"/>
      <c r="CA494" s="76"/>
      <c r="CB494" s="76"/>
      <c r="CC494" s="76"/>
      <c r="CD494" s="76"/>
      <c r="CE494" s="76"/>
      <c r="CF494" s="76"/>
      <c r="CG494" s="76"/>
      <c r="CH494" s="76"/>
      <c r="CI494" s="76"/>
      <c r="CJ494" s="76"/>
      <c r="CK494" s="76"/>
      <c r="CL494" s="76"/>
      <c r="CM494" s="77"/>
      <c r="CN494" s="77"/>
      <c r="CO494" s="77"/>
      <c r="CP494" s="77"/>
      <c r="CQ494" s="77"/>
      <c r="CR494" s="77"/>
      <c r="CS494" s="77"/>
      <c r="CT494" s="77"/>
      <c r="CU494" s="77"/>
      <c r="CV494" s="76"/>
      <c r="CW494" s="147"/>
      <c r="CX494" s="76"/>
      <c r="CY494" s="147"/>
      <c r="CZ494" s="76"/>
      <c r="DA494" s="147"/>
      <c r="DB494" s="76"/>
      <c r="DC494" s="147"/>
      <c r="DD494" s="76"/>
    </row>
    <row r="495" spans="2:108" x14ac:dyDescent="0.2"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  <c r="AH495" s="76"/>
      <c r="AI495" s="76"/>
      <c r="AJ495" s="76"/>
      <c r="AK495" s="76"/>
      <c r="AL495" s="76"/>
      <c r="AM495" s="76"/>
      <c r="AN495" s="76"/>
      <c r="AO495" s="76"/>
      <c r="AP495" s="76"/>
      <c r="AQ495" s="76"/>
      <c r="AS495" s="76"/>
      <c r="AU495" s="76"/>
      <c r="AV495" s="76"/>
      <c r="AW495" s="76"/>
      <c r="AX495" s="76"/>
      <c r="AY495" s="76"/>
      <c r="AZ495" s="76"/>
      <c r="BA495" s="76"/>
      <c r="BB495" s="76"/>
      <c r="BC495" s="76"/>
      <c r="BD495" s="76"/>
      <c r="BE495" s="76"/>
      <c r="BF495" s="76"/>
      <c r="BG495" s="76"/>
      <c r="BH495" s="76"/>
      <c r="BI495" s="76"/>
      <c r="BJ495" s="76"/>
      <c r="BK495" s="76"/>
      <c r="BL495" s="76"/>
      <c r="BM495" s="76"/>
      <c r="BN495" s="76"/>
      <c r="BO495" s="76"/>
      <c r="BP495" s="76"/>
      <c r="BQ495" s="76"/>
      <c r="BR495" s="76"/>
      <c r="BS495" s="76"/>
      <c r="BT495" s="76"/>
      <c r="BU495" s="76"/>
      <c r="BV495" s="76"/>
      <c r="BW495" s="76"/>
      <c r="BX495" s="76"/>
      <c r="BY495" s="76"/>
      <c r="BZ495" s="76"/>
      <c r="CA495" s="76"/>
      <c r="CB495" s="76"/>
      <c r="CC495" s="76"/>
      <c r="CD495" s="76"/>
      <c r="CE495" s="76"/>
      <c r="CF495" s="76"/>
      <c r="CG495" s="76"/>
      <c r="CH495" s="76"/>
      <c r="CI495" s="76"/>
      <c r="CJ495" s="76"/>
      <c r="CK495" s="76"/>
      <c r="CL495" s="76"/>
      <c r="CM495" s="77"/>
      <c r="CN495" s="77"/>
      <c r="CO495" s="77"/>
      <c r="CP495" s="77"/>
      <c r="CQ495" s="77"/>
      <c r="CR495" s="77"/>
      <c r="CS495" s="77"/>
      <c r="CT495" s="77"/>
      <c r="CU495" s="77"/>
      <c r="CV495" s="76"/>
      <c r="CW495" s="147"/>
      <c r="CX495" s="76"/>
      <c r="CY495" s="147"/>
      <c r="CZ495" s="76"/>
      <c r="DA495" s="147"/>
      <c r="DB495" s="76"/>
      <c r="DC495" s="147"/>
      <c r="DD495" s="76"/>
    </row>
    <row r="496" spans="2:108" x14ac:dyDescent="0.2"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6"/>
      <c r="AB496" s="76"/>
      <c r="AC496" s="76"/>
      <c r="AD496" s="76"/>
      <c r="AE496" s="76"/>
      <c r="AF496" s="76"/>
      <c r="AG496" s="76"/>
      <c r="AH496" s="76"/>
      <c r="AI496" s="76"/>
      <c r="AJ496" s="76"/>
      <c r="AK496" s="76"/>
      <c r="AL496" s="76"/>
      <c r="AM496" s="76"/>
      <c r="AN496" s="76"/>
      <c r="AO496" s="76"/>
      <c r="AP496" s="76"/>
      <c r="AQ496" s="76"/>
      <c r="AS496" s="76"/>
      <c r="AU496" s="76"/>
      <c r="AV496" s="76"/>
      <c r="AW496" s="76"/>
      <c r="AX496" s="76"/>
      <c r="AY496" s="76"/>
      <c r="AZ496" s="76"/>
      <c r="BA496" s="76"/>
      <c r="BB496" s="76"/>
      <c r="BC496" s="76"/>
      <c r="BD496" s="76"/>
      <c r="BE496" s="76"/>
      <c r="BF496" s="76"/>
      <c r="BG496" s="76"/>
      <c r="BH496" s="76"/>
      <c r="BI496" s="76"/>
      <c r="BJ496" s="76"/>
      <c r="BK496" s="76"/>
      <c r="BL496" s="76"/>
      <c r="BM496" s="76"/>
      <c r="BN496" s="76"/>
      <c r="BO496" s="76"/>
      <c r="BP496" s="76"/>
      <c r="BQ496" s="76"/>
      <c r="BR496" s="76"/>
      <c r="BS496" s="76"/>
      <c r="BT496" s="76"/>
      <c r="BU496" s="76"/>
      <c r="BV496" s="76"/>
      <c r="BW496" s="76"/>
      <c r="BX496" s="76"/>
      <c r="BY496" s="76"/>
      <c r="BZ496" s="76"/>
      <c r="CA496" s="76"/>
      <c r="CB496" s="76"/>
      <c r="CC496" s="76"/>
      <c r="CD496" s="76"/>
      <c r="CE496" s="76"/>
      <c r="CF496" s="76"/>
      <c r="CG496" s="76"/>
      <c r="CH496" s="76"/>
      <c r="CI496" s="76"/>
      <c r="CJ496" s="76"/>
      <c r="CK496" s="76"/>
      <c r="CL496" s="76"/>
      <c r="CM496" s="77"/>
      <c r="CN496" s="77"/>
      <c r="CO496" s="77"/>
      <c r="CP496" s="77"/>
      <c r="CQ496" s="77"/>
      <c r="CR496" s="77"/>
      <c r="CS496" s="77"/>
      <c r="CT496" s="77"/>
      <c r="CU496" s="77"/>
      <c r="CV496" s="76"/>
      <c r="CW496" s="147"/>
      <c r="CX496" s="76"/>
      <c r="CY496" s="147"/>
      <c r="CZ496" s="76"/>
      <c r="DA496" s="147"/>
      <c r="DB496" s="76"/>
      <c r="DC496" s="147"/>
      <c r="DD496" s="76"/>
    </row>
    <row r="497" spans="2:108" x14ac:dyDescent="0.2"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6"/>
      <c r="AB497" s="76"/>
      <c r="AC497" s="76"/>
      <c r="AD497" s="76"/>
      <c r="AE497" s="76"/>
      <c r="AF497" s="76"/>
      <c r="AG497" s="76"/>
      <c r="AH497" s="76"/>
      <c r="AI497" s="76"/>
      <c r="AJ497" s="76"/>
      <c r="AK497" s="76"/>
      <c r="AL497" s="76"/>
      <c r="AM497" s="76"/>
      <c r="AN497" s="76"/>
      <c r="AO497" s="76"/>
      <c r="AP497" s="76"/>
      <c r="AQ497" s="76"/>
      <c r="AS497" s="76"/>
      <c r="AU497" s="76"/>
      <c r="AV497" s="76"/>
      <c r="AW497" s="76"/>
      <c r="AX497" s="76"/>
      <c r="AY497" s="76"/>
      <c r="AZ497" s="76"/>
      <c r="BA497" s="76"/>
      <c r="BB497" s="76"/>
      <c r="BC497" s="76"/>
      <c r="BD497" s="76"/>
      <c r="BE497" s="76"/>
      <c r="BF497" s="76"/>
      <c r="BG497" s="76"/>
      <c r="BH497" s="76"/>
      <c r="BI497" s="76"/>
      <c r="BJ497" s="76"/>
      <c r="BK497" s="76"/>
      <c r="BL497" s="76"/>
      <c r="BM497" s="76"/>
      <c r="BN497" s="76"/>
      <c r="BO497" s="76"/>
      <c r="BP497" s="76"/>
      <c r="BQ497" s="76"/>
      <c r="BR497" s="76"/>
      <c r="BS497" s="76"/>
      <c r="BT497" s="76"/>
      <c r="BU497" s="76"/>
      <c r="BV497" s="76"/>
      <c r="BW497" s="76"/>
      <c r="BX497" s="76"/>
      <c r="BY497" s="76"/>
      <c r="BZ497" s="76"/>
      <c r="CA497" s="76"/>
      <c r="CB497" s="76"/>
      <c r="CC497" s="76"/>
      <c r="CD497" s="76"/>
      <c r="CE497" s="76"/>
      <c r="CF497" s="76"/>
      <c r="CG497" s="76"/>
      <c r="CH497" s="76"/>
      <c r="CI497" s="76"/>
      <c r="CJ497" s="76"/>
      <c r="CK497" s="76"/>
      <c r="CL497" s="76"/>
      <c r="CM497" s="77"/>
      <c r="CN497" s="77"/>
      <c r="CO497" s="77"/>
      <c r="CP497" s="77"/>
      <c r="CQ497" s="77"/>
      <c r="CR497" s="77"/>
      <c r="CS497" s="77"/>
      <c r="CT497" s="77"/>
      <c r="CU497" s="77"/>
      <c r="CV497" s="76"/>
      <c r="CW497" s="147"/>
      <c r="CX497" s="76"/>
      <c r="CY497" s="147"/>
      <c r="CZ497" s="76"/>
      <c r="DA497" s="147"/>
      <c r="DB497" s="76"/>
      <c r="DC497" s="147"/>
      <c r="DD497" s="76"/>
    </row>
    <row r="498" spans="2:108" x14ac:dyDescent="0.2"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6"/>
      <c r="AB498" s="76"/>
      <c r="AC498" s="76"/>
      <c r="AD498" s="76"/>
      <c r="AE498" s="76"/>
      <c r="AF498" s="76"/>
      <c r="AG498" s="76"/>
      <c r="AH498" s="76"/>
      <c r="AI498" s="76"/>
      <c r="AJ498" s="76"/>
      <c r="AK498" s="76"/>
      <c r="AL498" s="76"/>
      <c r="AM498" s="76"/>
      <c r="AN498" s="76"/>
      <c r="AO498" s="76"/>
      <c r="AP498" s="76"/>
      <c r="AQ498" s="76"/>
      <c r="AS498" s="76"/>
      <c r="AU498" s="76"/>
      <c r="AV498" s="76"/>
      <c r="AW498" s="76"/>
      <c r="AX498" s="76"/>
      <c r="AY498" s="76"/>
      <c r="AZ498" s="76"/>
      <c r="BA498" s="76"/>
      <c r="BB498" s="76"/>
      <c r="BC498" s="76"/>
      <c r="BD498" s="76"/>
      <c r="BE498" s="76"/>
      <c r="BF498" s="76"/>
      <c r="BG498" s="76"/>
      <c r="BH498" s="76"/>
      <c r="BI498" s="76"/>
      <c r="BJ498" s="76"/>
      <c r="BK498" s="76"/>
      <c r="BL498" s="76"/>
      <c r="BM498" s="76"/>
      <c r="BN498" s="76"/>
      <c r="BO498" s="76"/>
      <c r="BP498" s="76"/>
      <c r="BQ498" s="76"/>
      <c r="BR498" s="76"/>
      <c r="BS498" s="76"/>
      <c r="BT498" s="76"/>
      <c r="BU498" s="76"/>
      <c r="BV498" s="76"/>
      <c r="BW498" s="76"/>
      <c r="BX498" s="76"/>
      <c r="BY498" s="76"/>
      <c r="BZ498" s="76"/>
      <c r="CA498" s="76"/>
      <c r="CB498" s="76"/>
      <c r="CC498" s="76"/>
      <c r="CD498" s="76"/>
      <c r="CE498" s="76"/>
      <c r="CF498" s="76"/>
      <c r="CG498" s="76"/>
      <c r="CH498" s="76"/>
      <c r="CI498" s="76"/>
      <c r="CJ498" s="76"/>
      <c r="CK498" s="76"/>
      <c r="CL498" s="76"/>
      <c r="CM498" s="77"/>
      <c r="CN498" s="77"/>
      <c r="CO498" s="77"/>
      <c r="CP498" s="77"/>
      <c r="CQ498" s="77"/>
      <c r="CR498" s="77"/>
      <c r="CS498" s="77"/>
      <c r="CT498" s="77"/>
      <c r="CU498" s="77"/>
      <c r="CV498" s="76"/>
      <c r="CW498" s="147"/>
      <c r="CX498" s="76"/>
      <c r="CY498" s="147"/>
      <c r="CZ498" s="76"/>
      <c r="DA498" s="147"/>
      <c r="DB498" s="76"/>
      <c r="DC498" s="147"/>
      <c r="DD498" s="76"/>
    </row>
    <row r="499" spans="2:108" x14ac:dyDescent="0.2"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6"/>
      <c r="AB499" s="76"/>
      <c r="AC499" s="76"/>
      <c r="AD499" s="76"/>
      <c r="AE499" s="76"/>
      <c r="AF499" s="76"/>
      <c r="AG499" s="76"/>
      <c r="AH499" s="76"/>
      <c r="AI499" s="76"/>
      <c r="AJ499" s="76"/>
      <c r="AK499" s="76"/>
      <c r="AL499" s="76"/>
      <c r="AM499" s="76"/>
      <c r="AN499" s="76"/>
      <c r="AO499" s="76"/>
      <c r="AP499" s="76"/>
      <c r="AQ499" s="76"/>
      <c r="AS499" s="76"/>
      <c r="AU499" s="76"/>
      <c r="AV499" s="76"/>
      <c r="AW499" s="76"/>
      <c r="AX499" s="76"/>
      <c r="AY499" s="76"/>
      <c r="AZ499" s="76"/>
      <c r="BA499" s="76"/>
      <c r="BB499" s="76"/>
      <c r="BC499" s="76"/>
      <c r="BD499" s="76"/>
      <c r="BE499" s="76"/>
      <c r="BF499" s="76"/>
      <c r="BG499" s="76"/>
      <c r="BH499" s="76"/>
      <c r="BI499" s="76"/>
      <c r="BJ499" s="76"/>
      <c r="BK499" s="76"/>
      <c r="BL499" s="76"/>
      <c r="BM499" s="76"/>
      <c r="BN499" s="76"/>
      <c r="BO499" s="76"/>
      <c r="BP499" s="76"/>
      <c r="BQ499" s="76"/>
      <c r="BR499" s="76"/>
      <c r="BS499" s="76"/>
      <c r="BT499" s="76"/>
      <c r="BU499" s="76"/>
      <c r="BV499" s="76"/>
      <c r="BW499" s="76"/>
      <c r="BX499" s="76"/>
      <c r="BY499" s="76"/>
      <c r="BZ499" s="76"/>
      <c r="CA499" s="76"/>
      <c r="CB499" s="76"/>
      <c r="CC499" s="76"/>
      <c r="CD499" s="76"/>
      <c r="CE499" s="76"/>
      <c r="CF499" s="76"/>
      <c r="CG499" s="76"/>
      <c r="CH499" s="76"/>
      <c r="CI499" s="76"/>
      <c r="CJ499" s="76"/>
      <c r="CK499" s="76"/>
      <c r="CL499" s="76"/>
      <c r="CM499" s="77"/>
      <c r="CN499" s="77"/>
      <c r="CO499" s="77"/>
      <c r="CP499" s="77"/>
      <c r="CQ499" s="77"/>
      <c r="CR499" s="77"/>
      <c r="CS499" s="77"/>
      <c r="CT499" s="77"/>
      <c r="CU499" s="77"/>
      <c r="CV499" s="76"/>
      <c r="CW499" s="147"/>
      <c r="CX499" s="76"/>
      <c r="CY499" s="147"/>
      <c r="CZ499" s="76"/>
      <c r="DA499" s="147"/>
      <c r="DB499" s="76"/>
      <c r="DC499" s="147"/>
      <c r="DD499" s="76"/>
    </row>
    <row r="500" spans="2:108" x14ac:dyDescent="0.2"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6"/>
      <c r="AB500" s="76"/>
      <c r="AC500" s="76"/>
      <c r="AD500" s="76"/>
      <c r="AE500" s="76"/>
      <c r="AF500" s="76"/>
      <c r="AG500" s="76"/>
      <c r="AH500" s="76"/>
      <c r="AI500" s="76"/>
      <c r="AJ500" s="76"/>
      <c r="AK500" s="76"/>
      <c r="AL500" s="76"/>
      <c r="AM500" s="76"/>
      <c r="AN500" s="76"/>
      <c r="AO500" s="76"/>
      <c r="AP500" s="76"/>
      <c r="AQ500" s="76"/>
      <c r="AS500" s="76"/>
      <c r="AU500" s="76"/>
      <c r="AV500" s="76"/>
      <c r="AW500" s="76"/>
      <c r="AX500" s="76"/>
      <c r="AY500" s="76"/>
      <c r="AZ500" s="76"/>
      <c r="BA500" s="76"/>
      <c r="BB500" s="76"/>
      <c r="BC500" s="76"/>
      <c r="BD500" s="76"/>
      <c r="BE500" s="76"/>
      <c r="BF500" s="76"/>
      <c r="BG500" s="76"/>
      <c r="BH500" s="76"/>
      <c r="BI500" s="76"/>
      <c r="BJ500" s="76"/>
      <c r="BK500" s="76"/>
      <c r="BL500" s="76"/>
      <c r="BM500" s="76"/>
      <c r="BN500" s="76"/>
      <c r="BO500" s="76"/>
      <c r="BP500" s="76"/>
      <c r="BQ500" s="76"/>
      <c r="BR500" s="76"/>
      <c r="BS500" s="76"/>
      <c r="BT500" s="76"/>
      <c r="BU500" s="76"/>
      <c r="BV500" s="76"/>
      <c r="BW500" s="76"/>
      <c r="BX500" s="76"/>
      <c r="BY500" s="76"/>
      <c r="BZ500" s="76"/>
      <c r="CA500" s="76"/>
      <c r="CB500" s="76"/>
      <c r="CC500" s="76"/>
      <c r="CD500" s="76"/>
      <c r="CE500" s="76"/>
      <c r="CF500" s="76"/>
      <c r="CG500" s="76"/>
      <c r="CH500" s="76"/>
      <c r="CI500" s="76"/>
      <c r="CJ500" s="76"/>
      <c r="CK500" s="76"/>
      <c r="CL500" s="76"/>
      <c r="CM500" s="77"/>
      <c r="CN500" s="77"/>
      <c r="CO500" s="77"/>
      <c r="CP500" s="77"/>
      <c r="CQ500" s="77"/>
      <c r="CR500" s="77"/>
      <c r="CS500" s="77"/>
      <c r="CT500" s="77"/>
      <c r="CU500" s="77"/>
      <c r="CV500" s="76"/>
      <c r="CW500" s="147"/>
      <c r="CX500" s="76"/>
      <c r="CY500" s="147"/>
      <c r="CZ500" s="76"/>
      <c r="DA500" s="147"/>
      <c r="DB500" s="76"/>
      <c r="DC500" s="147"/>
      <c r="DD500" s="76"/>
    </row>
    <row r="501" spans="2:108" x14ac:dyDescent="0.2"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6"/>
      <c r="AB501" s="76"/>
      <c r="AC501" s="76"/>
      <c r="AD501" s="76"/>
      <c r="AE501" s="76"/>
      <c r="AF501" s="76"/>
      <c r="AG501" s="76"/>
      <c r="AH501" s="76"/>
      <c r="AI501" s="76"/>
      <c r="AJ501" s="76"/>
      <c r="AK501" s="76"/>
      <c r="AL501" s="76"/>
      <c r="AM501" s="76"/>
      <c r="AN501" s="76"/>
      <c r="AO501" s="76"/>
      <c r="AP501" s="76"/>
      <c r="AQ501" s="76"/>
      <c r="AS501" s="76"/>
      <c r="AU501" s="76"/>
      <c r="AV501" s="76"/>
      <c r="AW501" s="76"/>
      <c r="AX501" s="76"/>
      <c r="AY501" s="76"/>
      <c r="AZ501" s="76"/>
      <c r="BA501" s="76"/>
      <c r="BB501" s="76"/>
      <c r="BC501" s="76"/>
      <c r="BD501" s="76"/>
      <c r="BE501" s="76"/>
      <c r="BF501" s="76"/>
      <c r="BG501" s="76"/>
      <c r="BH501" s="76"/>
      <c r="BI501" s="76"/>
      <c r="BJ501" s="76"/>
      <c r="BK501" s="76"/>
      <c r="BL501" s="76"/>
      <c r="BM501" s="76"/>
      <c r="BN501" s="76"/>
      <c r="BO501" s="76"/>
      <c r="BP501" s="76"/>
      <c r="BQ501" s="76"/>
      <c r="BR501" s="76"/>
      <c r="BS501" s="76"/>
      <c r="BT501" s="76"/>
      <c r="BU501" s="76"/>
      <c r="BV501" s="76"/>
      <c r="BW501" s="76"/>
      <c r="BX501" s="76"/>
      <c r="BY501" s="76"/>
      <c r="BZ501" s="76"/>
      <c r="CA501" s="76"/>
      <c r="CB501" s="76"/>
      <c r="CC501" s="76"/>
      <c r="CD501" s="76"/>
      <c r="CE501" s="76"/>
      <c r="CF501" s="76"/>
      <c r="CG501" s="76"/>
      <c r="CH501" s="76"/>
      <c r="CI501" s="76"/>
      <c r="CJ501" s="76"/>
      <c r="CK501" s="76"/>
      <c r="CL501" s="76"/>
      <c r="CM501" s="77"/>
      <c r="CN501" s="77"/>
      <c r="CO501" s="77"/>
      <c r="CP501" s="77"/>
      <c r="CQ501" s="77"/>
      <c r="CR501" s="77"/>
      <c r="CS501" s="77"/>
      <c r="CT501" s="77"/>
      <c r="CU501" s="77"/>
      <c r="CV501" s="76"/>
      <c r="CW501" s="147"/>
      <c r="CX501" s="76"/>
      <c r="CY501" s="147"/>
      <c r="CZ501" s="76"/>
      <c r="DA501" s="147"/>
      <c r="DB501" s="76"/>
      <c r="DC501" s="147"/>
      <c r="DD501" s="76"/>
    </row>
    <row r="502" spans="2:108" x14ac:dyDescent="0.2"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6"/>
      <c r="AB502" s="76"/>
      <c r="AC502" s="76"/>
      <c r="AD502" s="76"/>
      <c r="AE502" s="76"/>
      <c r="AF502" s="76"/>
      <c r="AG502" s="76"/>
      <c r="AH502" s="76"/>
      <c r="AI502" s="76"/>
      <c r="AJ502" s="76"/>
      <c r="AK502" s="76"/>
      <c r="AL502" s="76"/>
      <c r="AM502" s="76"/>
      <c r="AN502" s="76"/>
      <c r="AO502" s="76"/>
      <c r="AP502" s="76"/>
      <c r="AQ502" s="76"/>
      <c r="AS502" s="76"/>
      <c r="AU502" s="76"/>
      <c r="AV502" s="76"/>
      <c r="AW502" s="76"/>
      <c r="AX502" s="76"/>
      <c r="AY502" s="76"/>
      <c r="AZ502" s="76"/>
      <c r="BA502" s="76"/>
      <c r="BB502" s="76"/>
      <c r="BC502" s="76"/>
      <c r="BD502" s="76"/>
      <c r="BE502" s="76"/>
      <c r="BF502" s="76"/>
      <c r="BG502" s="76"/>
      <c r="BH502" s="76"/>
      <c r="BI502" s="76"/>
      <c r="BJ502" s="76"/>
      <c r="BK502" s="76"/>
      <c r="BL502" s="76"/>
      <c r="BM502" s="76"/>
      <c r="BN502" s="76"/>
      <c r="BO502" s="76"/>
      <c r="BP502" s="76"/>
      <c r="BQ502" s="76"/>
      <c r="BR502" s="76"/>
      <c r="BS502" s="76"/>
      <c r="BT502" s="76"/>
      <c r="BU502" s="76"/>
      <c r="BV502" s="76"/>
      <c r="BW502" s="76"/>
      <c r="BX502" s="76"/>
      <c r="BY502" s="76"/>
      <c r="BZ502" s="76"/>
      <c r="CA502" s="76"/>
      <c r="CB502" s="76"/>
      <c r="CC502" s="76"/>
      <c r="CD502" s="76"/>
      <c r="CE502" s="76"/>
      <c r="CF502" s="76"/>
      <c r="CG502" s="76"/>
      <c r="CH502" s="76"/>
      <c r="CI502" s="76"/>
      <c r="CJ502" s="76"/>
      <c r="CK502" s="76"/>
      <c r="CL502" s="76"/>
      <c r="CM502" s="77"/>
      <c r="CN502" s="77"/>
      <c r="CO502" s="77"/>
      <c r="CP502" s="77"/>
      <c r="CQ502" s="77"/>
      <c r="CR502" s="77"/>
      <c r="CS502" s="77"/>
      <c r="CT502" s="77"/>
      <c r="CU502" s="77"/>
      <c r="CV502" s="76"/>
      <c r="CW502" s="147"/>
      <c r="CX502" s="76"/>
      <c r="CY502" s="147"/>
      <c r="CZ502" s="76"/>
      <c r="DA502" s="147"/>
      <c r="DB502" s="76"/>
      <c r="DC502" s="147"/>
      <c r="DD502" s="76"/>
    </row>
    <row r="503" spans="2:108" x14ac:dyDescent="0.2"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6"/>
      <c r="AB503" s="76"/>
      <c r="AC503" s="76"/>
      <c r="AD503" s="76"/>
      <c r="AE503" s="76"/>
      <c r="AF503" s="76"/>
      <c r="AG503" s="76"/>
      <c r="AH503" s="76"/>
      <c r="AI503" s="76"/>
      <c r="AJ503" s="76"/>
      <c r="AK503" s="76"/>
      <c r="AL503" s="76"/>
      <c r="AM503" s="76"/>
      <c r="AN503" s="76"/>
      <c r="AO503" s="76"/>
      <c r="AP503" s="76"/>
      <c r="AQ503" s="76"/>
      <c r="AS503" s="76"/>
      <c r="AU503" s="76"/>
      <c r="AV503" s="76"/>
      <c r="AW503" s="76"/>
      <c r="AX503" s="76"/>
      <c r="AY503" s="76"/>
      <c r="AZ503" s="76"/>
      <c r="BA503" s="76"/>
      <c r="BB503" s="76"/>
      <c r="BC503" s="76"/>
      <c r="BD503" s="76"/>
      <c r="BE503" s="76"/>
      <c r="BF503" s="76"/>
      <c r="BG503" s="76"/>
      <c r="BH503" s="76"/>
      <c r="BI503" s="76"/>
      <c r="BJ503" s="76"/>
      <c r="BK503" s="76"/>
      <c r="BL503" s="76"/>
      <c r="BM503" s="76"/>
      <c r="BN503" s="76"/>
      <c r="BO503" s="76"/>
      <c r="BP503" s="76"/>
      <c r="BQ503" s="76"/>
      <c r="BR503" s="76"/>
      <c r="BS503" s="76"/>
      <c r="BT503" s="76"/>
      <c r="BU503" s="76"/>
      <c r="BV503" s="76"/>
      <c r="BW503" s="76"/>
      <c r="BX503" s="76"/>
      <c r="BY503" s="76"/>
      <c r="BZ503" s="76"/>
      <c r="CA503" s="76"/>
      <c r="CB503" s="76"/>
      <c r="CC503" s="76"/>
      <c r="CD503" s="76"/>
      <c r="CE503" s="76"/>
      <c r="CF503" s="76"/>
      <c r="CG503" s="76"/>
      <c r="CH503" s="76"/>
      <c r="CI503" s="76"/>
      <c r="CJ503" s="76"/>
      <c r="CK503" s="76"/>
      <c r="CL503" s="76"/>
      <c r="CM503" s="77"/>
      <c r="CN503" s="77"/>
      <c r="CO503" s="77"/>
      <c r="CP503" s="77"/>
      <c r="CQ503" s="77"/>
      <c r="CR503" s="77"/>
      <c r="CS503" s="77"/>
      <c r="CT503" s="77"/>
      <c r="CU503" s="77"/>
      <c r="CV503" s="76"/>
      <c r="CW503" s="147"/>
      <c r="CX503" s="76"/>
      <c r="CY503" s="147"/>
      <c r="CZ503" s="76"/>
      <c r="DA503" s="147"/>
      <c r="DB503" s="76"/>
      <c r="DC503" s="147"/>
      <c r="DD503" s="76"/>
    </row>
    <row r="504" spans="2:108" x14ac:dyDescent="0.2"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6"/>
      <c r="AB504" s="76"/>
      <c r="AC504" s="76"/>
      <c r="AD504" s="76"/>
      <c r="AE504" s="76"/>
      <c r="AF504" s="76"/>
      <c r="AG504" s="76"/>
      <c r="AH504" s="76"/>
      <c r="AI504" s="76"/>
      <c r="AJ504" s="76"/>
      <c r="AK504" s="76"/>
      <c r="AL504" s="76"/>
      <c r="AM504" s="76"/>
      <c r="AN504" s="76"/>
      <c r="AO504" s="76"/>
      <c r="AP504" s="76"/>
      <c r="AQ504" s="76"/>
      <c r="AS504" s="76"/>
      <c r="AU504" s="76"/>
      <c r="AV504" s="76"/>
      <c r="AW504" s="76"/>
      <c r="AX504" s="76"/>
      <c r="AY504" s="76"/>
      <c r="AZ504" s="76"/>
      <c r="BA504" s="76"/>
      <c r="BB504" s="76"/>
      <c r="BC504" s="76"/>
      <c r="BD504" s="76"/>
      <c r="BE504" s="76"/>
      <c r="BF504" s="76"/>
      <c r="BG504" s="76"/>
      <c r="BH504" s="76"/>
      <c r="BI504" s="76"/>
      <c r="BJ504" s="76"/>
      <c r="BK504" s="76"/>
      <c r="BL504" s="76"/>
      <c r="BM504" s="76"/>
      <c r="BN504" s="76"/>
      <c r="BO504" s="76"/>
      <c r="BP504" s="76"/>
      <c r="BQ504" s="76"/>
      <c r="BR504" s="76"/>
      <c r="BS504" s="76"/>
      <c r="BT504" s="76"/>
      <c r="BU504" s="76"/>
      <c r="BV504" s="76"/>
      <c r="BW504" s="76"/>
      <c r="BX504" s="76"/>
      <c r="BY504" s="76"/>
      <c r="BZ504" s="76"/>
      <c r="CA504" s="76"/>
      <c r="CB504" s="76"/>
      <c r="CC504" s="76"/>
      <c r="CD504" s="76"/>
      <c r="CE504" s="76"/>
      <c r="CF504" s="76"/>
      <c r="CG504" s="76"/>
      <c r="CH504" s="76"/>
      <c r="CI504" s="76"/>
      <c r="CJ504" s="76"/>
      <c r="CK504" s="76"/>
      <c r="CL504" s="76"/>
      <c r="CM504" s="77"/>
      <c r="CN504" s="77"/>
      <c r="CO504" s="77"/>
      <c r="CP504" s="77"/>
      <c r="CQ504" s="77"/>
      <c r="CR504" s="77"/>
      <c r="CS504" s="77"/>
      <c r="CT504" s="77"/>
      <c r="CU504" s="77"/>
      <c r="CV504" s="76"/>
      <c r="CW504" s="147"/>
      <c r="CX504" s="76"/>
      <c r="CY504" s="147"/>
      <c r="CZ504" s="76"/>
      <c r="DA504" s="147"/>
      <c r="DB504" s="76"/>
      <c r="DC504" s="147"/>
      <c r="DD504" s="76"/>
    </row>
    <row r="505" spans="2:108" x14ac:dyDescent="0.2"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  <c r="AA505" s="76"/>
      <c r="AB505" s="76"/>
      <c r="AC505" s="76"/>
      <c r="AD505" s="76"/>
      <c r="AE505" s="76"/>
      <c r="AF505" s="76"/>
      <c r="AG505" s="76"/>
      <c r="AH505" s="76"/>
      <c r="AI505" s="76"/>
      <c r="AJ505" s="76"/>
      <c r="AK505" s="76"/>
      <c r="AL505" s="76"/>
      <c r="AM505" s="76"/>
      <c r="AN505" s="76"/>
      <c r="AO505" s="76"/>
      <c r="AP505" s="76"/>
      <c r="AQ505" s="76"/>
      <c r="AS505" s="76"/>
      <c r="AU505" s="76"/>
      <c r="AV505" s="76"/>
      <c r="AW505" s="76"/>
      <c r="AX505" s="76"/>
      <c r="AY505" s="76"/>
      <c r="AZ505" s="76"/>
      <c r="BA505" s="76"/>
      <c r="BB505" s="76"/>
      <c r="BC505" s="76"/>
      <c r="BD505" s="76"/>
      <c r="BE505" s="76"/>
      <c r="BF505" s="76"/>
      <c r="BG505" s="76"/>
      <c r="BH505" s="76"/>
      <c r="BI505" s="76"/>
      <c r="BJ505" s="76"/>
      <c r="BK505" s="76"/>
      <c r="BL505" s="76"/>
      <c r="BM505" s="76"/>
      <c r="BN505" s="76"/>
      <c r="BO505" s="76"/>
      <c r="BP505" s="76"/>
      <c r="BQ505" s="76"/>
      <c r="BR505" s="76"/>
      <c r="BS505" s="76"/>
      <c r="BT505" s="76"/>
      <c r="BU505" s="76"/>
      <c r="BV505" s="76"/>
      <c r="BW505" s="76"/>
      <c r="BX505" s="76"/>
      <c r="BY505" s="76"/>
      <c r="BZ505" s="76"/>
      <c r="CA505" s="76"/>
      <c r="CB505" s="76"/>
      <c r="CC505" s="76"/>
      <c r="CD505" s="76"/>
      <c r="CE505" s="76"/>
      <c r="CF505" s="76"/>
      <c r="CG505" s="76"/>
      <c r="CH505" s="76"/>
      <c r="CI505" s="76"/>
      <c r="CJ505" s="76"/>
      <c r="CK505" s="76"/>
      <c r="CL505" s="76"/>
      <c r="CM505" s="77"/>
      <c r="CN505" s="77"/>
      <c r="CO505" s="77"/>
      <c r="CP505" s="77"/>
      <c r="CQ505" s="77"/>
      <c r="CR505" s="77"/>
      <c r="CS505" s="77"/>
      <c r="CT505" s="77"/>
      <c r="CU505" s="77"/>
      <c r="CV505" s="76"/>
      <c r="CW505" s="147"/>
      <c r="CX505" s="76"/>
      <c r="CY505" s="147"/>
      <c r="CZ505" s="76"/>
      <c r="DA505" s="147"/>
      <c r="DB505" s="76"/>
      <c r="DC505" s="147"/>
      <c r="DD505" s="76"/>
    </row>
    <row r="506" spans="2:108" x14ac:dyDescent="0.2"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6"/>
      <c r="AB506" s="76"/>
      <c r="AC506" s="76"/>
      <c r="AD506" s="76"/>
      <c r="AE506" s="76"/>
      <c r="AF506" s="76"/>
      <c r="AG506" s="76"/>
      <c r="AH506" s="76"/>
      <c r="AI506" s="76"/>
      <c r="AJ506" s="76"/>
      <c r="AK506" s="76"/>
      <c r="AL506" s="76"/>
      <c r="AM506" s="76"/>
      <c r="AN506" s="76"/>
      <c r="AO506" s="76"/>
      <c r="AP506" s="76"/>
      <c r="AQ506" s="76"/>
      <c r="AS506" s="76"/>
      <c r="AU506" s="76"/>
      <c r="AV506" s="76"/>
      <c r="AW506" s="76"/>
      <c r="AX506" s="76"/>
      <c r="AY506" s="76"/>
      <c r="AZ506" s="76"/>
      <c r="BA506" s="76"/>
      <c r="BB506" s="76"/>
      <c r="BC506" s="76"/>
      <c r="BD506" s="76"/>
      <c r="BE506" s="76"/>
      <c r="BF506" s="76"/>
      <c r="BG506" s="76"/>
      <c r="BH506" s="76"/>
      <c r="BI506" s="76"/>
      <c r="BJ506" s="76"/>
      <c r="BK506" s="76"/>
      <c r="BL506" s="76"/>
      <c r="BM506" s="76"/>
      <c r="BN506" s="76"/>
      <c r="BO506" s="76"/>
      <c r="BP506" s="76"/>
      <c r="BQ506" s="76"/>
      <c r="BR506" s="76"/>
      <c r="BS506" s="76"/>
      <c r="BT506" s="76"/>
      <c r="BU506" s="76"/>
      <c r="BV506" s="76"/>
      <c r="BW506" s="76"/>
      <c r="BX506" s="76"/>
      <c r="BY506" s="76"/>
      <c r="BZ506" s="76"/>
      <c r="CA506" s="76"/>
      <c r="CB506" s="76"/>
      <c r="CC506" s="76"/>
      <c r="CD506" s="76"/>
      <c r="CE506" s="76"/>
      <c r="CF506" s="76"/>
      <c r="CG506" s="76"/>
      <c r="CH506" s="76"/>
      <c r="CI506" s="76"/>
      <c r="CJ506" s="76"/>
      <c r="CK506" s="76"/>
      <c r="CL506" s="76"/>
      <c r="CM506" s="77"/>
      <c r="CN506" s="77"/>
      <c r="CO506" s="77"/>
      <c r="CP506" s="77"/>
      <c r="CQ506" s="77"/>
      <c r="CR506" s="77"/>
      <c r="CS506" s="77"/>
      <c r="CT506" s="77"/>
      <c r="CU506" s="77"/>
      <c r="CV506" s="76"/>
      <c r="CW506" s="147"/>
      <c r="CX506" s="76"/>
      <c r="CY506" s="147"/>
      <c r="CZ506" s="76"/>
      <c r="DA506" s="147"/>
      <c r="DB506" s="76"/>
      <c r="DC506" s="147"/>
      <c r="DD506" s="76"/>
    </row>
    <row r="507" spans="2:108" x14ac:dyDescent="0.2"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  <c r="AA507" s="76"/>
      <c r="AB507" s="76"/>
      <c r="AC507" s="76"/>
      <c r="AD507" s="76"/>
      <c r="AE507" s="76"/>
      <c r="AF507" s="76"/>
      <c r="AG507" s="76"/>
      <c r="AH507" s="76"/>
      <c r="AI507" s="76"/>
      <c r="AJ507" s="76"/>
      <c r="AK507" s="76"/>
      <c r="AL507" s="76"/>
      <c r="AM507" s="76"/>
      <c r="AN507" s="76"/>
      <c r="AO507" s="76"/>
      <c r="AP507" s="76"/>
      <c r="AQ507" s="76"/>
      <c r="AS507" s="76"/>
      <c r="AU507" s="76"/>
      <c r="AV507" s="76"/>
      <c r="AW507" s="76"/>
      <c r="AX507" s="76"/>
      <c r="AY507" s="76"/>
      <c r="AZ507" s="76"/>
      <c r="BA507" s="76"/>
      <c r="BB507" s="76"/>
      <c r="BC507" s="76"/>
      <c r="BD507" s="76"/>
      <c r="BE507" s="76"/>
      <c r="BF507" s="76"/>
      <c r="BG507" s="76"/>
      <c r="BH507" s="76"/>
      <c r="BI507" s="76"/>
      <c r="BJ507" s="76"/>
      <c r="BK507" s="76"/>
      <c r="BL507" s="76"/>
      <c r="BM507" s="76"/>
      <c r="BN507" s="76"/>
      <c r="BO507" s="76"/>
      <c r="BP507" s="76"/>
      <c r="BQ507" s="76"/>
      <c r="BR507" s="76"/>
      <c r="BS507" s="76"/>
      <c r="BT507" s="76"/>
      <c r="BU507" s="76"/>
      <c r="BV507" s="76"/>
      <c r="BW507" s="76"/>
      <c r="BX507" s="76"/>
      <c r="BY507" s="76"/>
      <c r="BZ507" s="76"/>
      <c r="CA507" s="76"/>
      <c r="CB507" s="76"/>
      <c r="CC507" s="76"/>
      <c r="CD507" s="76"/>
      <c r="CE507" s="76"/>
      <c r="CF507" s="76"/>
      <c r="CG507" s="76"/>
      <c r="CH507" s="76"/>
      <c r="CI507" s="76"/>
      <c r="CJ507" s="76"/>
      <c r="CK507" s="76"/>
      <c r="CL507" s="76"/>
      <c r="CM507" s="77"/>
      <c r="CN507" s="77"/>
      <c r="CO507" s="77"/>
      <c r="CP507" s="77"/>
      <c r="CQ507" s="77"/>
      <c r="CR507" s="77"/>
      <c r="CS507" s="77"/>
      <c r="CT507" s="77"/>
      <c r="CU507" s="77"/>
      <c r="CV507" s="76"/>
      <c r="CW507" s="147"/>
      <c r="CX507" s="76"/>
      <c r="CY507" s="147"/>
      <c r="CZ507" s="76"/>
      <c r="DA507" s="147"/>
      <c r="DB507" s="76"/>
      <c r="DC507" s="147"/>
      <c r="DD507" s="76"/>
    </row>
    <row r="508" spans="2:108" x14ac:dyDescent="0.2"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6"/>
      <c r="AB508" s="76"/>
      <c r="AC508" s="76"/>
      <c r="AD508" s="76"/>
      <c r="AE508" s="76"/>
      <c r="AF508" s="76"/>
      <c r="AG508" s="76"/>
      <c r="AH508" s="76"/>
      <c r="AI508" s="76"/>
      <c r="AJ508" s="76"/>
      <c r="AK508" s="76"/>
      <c r="AL508" s="76"/>
      <c r="AM508" s="76"/>
      <c r="AN508" s="76"/>
      <c r="AO508" s="76"/>
      <c r="AP508" s="76"/>
      <c r="AQ508" s="76"/>
      <c r="AS508" s="76"/>
      <c r="AU508" s="76"/>
      <c r="AV508" s="76"/>
      <c r="AW508" s="76"/>
      <c r="AX508" s="76"/>
      <c r="AY508" s="76"/>
      <c r="AZ508" s="76"/>
      <c r="BA508" s="76"/>
      <c r="BB508" s="76"/>
      <c r="BC508" s="76"/>
      <c r="BD508" s="76"/>
      <c r="BE508" s="76"/>
      <c r="BF508" s="76"/>
      <c r="BG508" s="76"/>
      <c r="BH508" s="76"/>
      <c r="BI508" s="76"/>
      <c r="BJ508" s="76"/>
      <c r="BK508" s="76"/>
      <c r="BL508" s="76"/>
      <c r="BM508" s="76"/>
      <c r="BN508" s="76"/>
      <c r="BO508" s="76"/>
      <c r="BP508" s="76"/>
      <c r="BQ508" s="76"/>
      <c r="BR508" s="76"/>
      <c r="BS508" s="76"/>
      <c r="BT508" s="76"/>
      <c r="BU508" s="76"/>
      <c r="BV508" s="76"/>
      <c r="BW508" s="76"/>
      <c r="BX508" s="76"/>
      <c r="BY508" s="76"/>
      <c r="BZ508" s="76"/>
      <c r="CA508" s="76"/>
      <c r="CB508" s="76"/>
      <c r="CC508" s="76"/>
      <c r="CD508" s="76"/>
      <c r="CE508" s="76"/>
      <c r="CF508" s="76"/>
      <c r="CG508" s="76"/>
      <c r="CH508" s="76"/>
      <c r="CI508" s="76"/>
      <c r="CJ508" s="76"/>
      <c r="CK508" s="76"/>
      <c r="CL508" s="76"/>
      <c r="CM508" s="77"/>
      <c r="CN508" s="77"/>
      <c r="CO508" s="77"/>
      <c r="CP508" s="77"/>
      <c r="CQ508" s="77"/>
      <c r="CR508" s="77"/>
      <c r="CS508" s="77"/>
      <c r="CT508" s="77"/>
      <c r="CU508" s="77"/>
      <c r="CV508" s="76"/>
      <c r="CW508" s="147"/>
      <c r="CX508" s="76"/>
      <c r="CY508" s="147"/>
      <c r="CZ508" s="76"/>
      <c r="DA508" s="147"/>
      <c r="DB508" s="76"/>
      <c r="DC508" s="147"/>
      <c r="DD508" s="76"/>
    </row>
    <row r="509" spans="2:108" x14ac:dyDescent="0.2"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6"/>
      <c r="AB509" s="76"/>
      <c r="AC509" s="76"/>
      <c r="AD509" s="76"/>
      <c r="AE509" s="76"/>
      <c r="AF509" s="76"/>
      <c r="AG509" s="76"/>
      <c r="AH509" s="76"/>
      <c r="AI509" s="76"/>
      <c r="AJ509" s="76"/>
      <c r="AK509" s="76"/>
      <c r="AL509" s="76"/>
      <c r="AM509" s="76"/>
      <c r="AN509" s="76"/>
      <c r="AO509" s="76"/>
      <c r="AP509" s="76"/>
      <c r="AQ509" s="76"/>
      <c r="AS509" s="76"/>
      <c r="AU509" s="76"/>
      <c r="AV509" s="76"/>
      <c r="AW509" s="76"/>
      <c r="AX509" s="76"/>
      <c r="AY509" s="76"/>
      <c r="AZ509" s="76"/>
      <c r="BA509" s="76"/>
      <c r="BB509" s="76"/>
      <c r="BC509" s="76"/>
      <c r="BD509" s="76"/>
      <c r="BE509" s="76"/>
      <c r="BF509" s="76"/>
      <c r="BG509" s="76"/>
      <c r="BH509" s="76"/>
      <c r="BI509" s="76"/>
      <c r="BJ509" s="76"/>
      <c r="BK509" s="76"/>
      <c r="BL509" s="76"/>
      <c r="BM509" s="76"/>
      <c r="BN509" s="76"/>
      <c r="BO509" s="76"/>
      <c r="BP509" s="76"/>
      <c r="BQ509" s="76"/>
      <c r="BR509" s="76"/>
      <c r="BS509" s="76"/>
      <c r="BT509" s="76"/>
      <c r="BU509" s="76"/>
      <c r="BV509" s="76"/>
      <c r="BW509" s="76"/>
      <c r="BX509" s="76"/>
      <c r="BY509" s="76"/>
      <c r="BZ509" s="76"/>
      <c r="CA509" s="76"/>
      <c r="CB509" s="76"/>
      <c r="CC509" s="76"/>
      <c r="CD509" s="76"/>
      <c r="CE509" s="76"/>
      <c r="CF509" s="76"/>
      <c r="CG509" s="76"/>
      <c r="CH509" s="76"/>
      <c r="CI509" s="76"/>
      <c r="CJ509" s="76"/>
      <c r="CK509" s="76"/>
      <c r="CL509" s="76"/>
      <c r="CM509" s="77"/>
      <c r="CN509" s="77"/>
      <c r="CO509" s="77"/>
      <c r="CP509" s="77"/>
      <c r="CQ509" s="77"/>
      <c r="CR509" s="77"/>
      <c r="CS509" s="77"/>
      <c r="CT509" s="77"/>
      <c r="CU509" s="77"/>
      <c r="CV509" s="76"/>
      <c r="CW509" s="147"/>
      <c r="CX509" s="76"/>
      <c r="CY509" s="147"/>
      <c r="CZ509" s="76"/>
      <c r="DA509" s="147"/>
      <c r="DB509" s="76"/>
      <c r="DC509" s="147"/>
      <c r="DD509" s="76"/>
    </row>
    <row r="510" spans="2:108" x14ac:dyDescent="0.2"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6"/>
      <c r="AB510" s="76"/>
      <c r="AC510" s="76"/>
      <c r="AD510" s="76"/>
      <c r="AE510" s="76"/>
      <c r="AF510" s="76"/>
      <c r="AG510" s="76"/>
      <c r="AH510" s="76"/>
      <c r="AI510" s="76"/>
      <c r="AJ510" s="76"/>
      <c r="AK510" s="76"/>
      <c r="AL510" s="76"/>
      <c r="AM510" s="76"/>
      <c r="AN510" s="76"/>
      <c r="AO510" s="76"/>
      <c r="AP510" s="76"/>
      <c r="AQ510" s="76"/>
      <c r="AS510" s="76"/>
      <c r="AU510" s="76"/>
      <c r="AV510" s="76"/>
      <c r="AW510" s="76"/>
      <c r="AX510" s="76"/>
      <c r="AY510" s="76"/>
      <c r="AZ510" s="76"/>
      <c r="BA510" s="76"/>
      <c r="BB510" s="76"/>
      <c r="BC510" s="76"/>
      <c r="BD510" s="76"/>
      <c r="BE510" s="76"/>
      <c r="BF510" s="76"/>
      <c r="BG510" s="76"/>
      <c r="BH510" s="76"/>
      <c r="BI510" s="76"/>
      <c r="BJ510" s="76"/>
      <c r="BK510" s="76"/>
      <c r="BL510" s="76"/>
      <c r="BM510" s="76"/>
      <c r="BN510" s="76"/>
      <c r="BO510" s="76"/>
      <c r="BP510" s="76"/>
      <c r="BQ510" s="76"/>
      <c r="BR510" s="76"/>
      <c r="BS510" s="76"/>
      <c r="BT510" s="76"/>
      <c r="BU510" s="76"/>
      <c r="BV510" s="76"/>
      <c r="BW510" s="76"/>
      <c r="BX510" s="76"/>
      <c r="BY510" s="76"/>
      <c r="BZ510" s="76"/>
      <c r="CA510" s="76"/>
      <c r="CB510" s="76"/>
      <c r="CC510" s="76"/>
      <c r="CD510" s="76"/>
      <c r="CE510" s="76"/>
      <c r="CF510" s="76"/>
      <c r="CG510" s="76"/>
      <c r="CH510" s="76"/>
      <c r="CI510" s="76"/>
      <c r="CJ510" s="76"/>
      <c r="CK510" s="76"/>
      <c r="CL510" s="76"/>
      <c r="CM510" s="77"/>
      <c r="CN510" s="77"/>
      <c r="CO510" s="77"/>
      <c r="CP510" s="77"/>
      <c r="CQ510" s="77"/>
      <c r="CR510" s="77"/>
      <c r="CS510" s="77"/>
      <c r="CT510" s="77"/>
      <c r="CU510" s="77"/>
      <c r="CV510" s="76"/>
      <c r="CW510" s="147"/>
      <c r="CX510" s="76"/>
      <c r="CY510" s="147"/>
      <c r="CZ510" s="76"/>
      <c r="DA510" s="147"/>
      <c r="DB510" s="76"/>
      <c r="DC510" s="147"/>
      <c r="DD510" s="76"/>
    </row>
    <row r="511" spans="2:108" x14ac:dyDescent="0.2"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6"/>
      <c r="AB511" s="76"/>
      <c r="AC511" s="76"/>
      <c r="AD511" s="76"/>
      <c r="AE511" s="76"/>
      <c r="AF511" s="76"/>
      <c r="AG511" s="76"/>
      <c r="AH511" s="76"/>
      <c r="AI511" s="76"/>
      <c r="AJ511" s="76"/>
      <c r="AK511" s="76"/>
      <c r="AL511" s="76"/>
      <c r="AM511" s="76"/>
      <c r="AN511" s="76"/>
      <c r="AO511" s="76"/>
      <c r="AP511" s="76"/>
      <c r="AQ511" s="76"/>
      <c r="AS511" s="76"/>
      <c r="AU511" s="76"/>
      <c r="AV511" s="76"/>
      <c r="AW511" s="76"/>
      <c r="AX511" s="76"/>
      <c r="AY511" s="76"/>
      <c r="AZ511" s="76"/>
      <c r="BA511" s="76"/>
      <c r="BB511" s="76"/>
      <c r="BC511" s="76"/>
      <c r="BD511" s="76"/>
      <c r="BE511" s="76"/>
      <c r="BF511" s="76"/>
      <c r="BG511" s="76"/>
      <c r="BH511" s="76"/>
      <c r="BI511" s="76"/>
      <c r="BJ511" s="76"/>
      <c r="BK511" s="76"/>
      <c r="BL511" s="76"/>
      <c r="BM511" s="76"/>
      <c r="BN511" s="76"/>
      <c r="BO511" s="76"/>
      <c r="BP511" s="76"/>
      <c r="BQ511" s="76"/>
      <c r="BR511" s="76"/>
      <c r="BS511" s="76"/>
      <c r="BT511" s="76"/>
      <c r="BU511" s="76"/>
      <c r="BV511" s="76"/>
      <c r="BW511" s="76"/>
      <c r="BX511" s="76"/>
      <c r="BY511" s="76"/>
      <c r="BZ511" s="76"/>
      <c r="CA511" s="76"/>
      <c r="CB511" s="76"/>
      <c r="CC511" s="76"/>
      <c r="CD511" s="76"/>
      <c r="CE511" s="76"/>
      <c r="CF511" s="76"/>
      <c r="CG511" s="76"/>
      <c r="CH511" s="76"/>
      <c r="CI511" s="76"/>
      <c r="CJ511" s="76"/>
      <c r="CK511" s="76"/>
      <c r="CL511" s="76"/>
      <c r="CM511" s="77"/>
      <c r="CN511" s="77"/>
      <c r="CO511" s="77"/>
      <c r="CP511" s="77"/>
      <c r="CQ511" s="77"/>
      <c r="CR511" s="77"/>
      <c r="CS511" s="77"/>
      <c r="CT511" s="77"/>
      <c r="CU511" s="77"/>
      <c r="CV511" s="76"/>
      <c r="CW511" s="147"/>
      <c r="CX511" s="76"/>
      <c r="CY511" s="147"/>
      <c r="CZ511" s="76"/>
      <c r="DA511" s="147"/>
      <c r="DB511" s="76"/>
      <c r="DC511" s="147"/>
      <c r="DD511" s="76"/>
    </row>
    <row r="512" spans="2:108" x14ac:dyDescent="0.2"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6"/>
      <c r="AB512" s="76"/>
      <c r="AC512" s="76"/>
      <c r="AD512" s="76"/>
      <c r="AE512" s="76"/>
      <c r="AF512" s="76"/>
      <c r="AG512" s="76"/>
      <c r="AH512" s="76"/>
      <c r="AI512" s="76"/>
      <c r="AJ512" s="76"/>
      <c r="AK512" s="76"/>
      <c r="AL512" s="76"/>
      <c r="AM512" s="76"/>
      <c r="AN512" s="76"/>
      <c r="AO512" s="76"/>
      <c r="AP512" s="76"/>
      <c r="AQ512" s="76"/>
      <c r="AS512" s="76"/>
      <c r="AU512" s="76"/>
      <c r="AV512" s="76"/>
      <c r="AW512" s="76"/>
      <c r="AX512" s="76"/>
      <c r="AY512" s="76"/>
      <c r="AZ512" s="76"/>
      <c r="BA512" s="76"/>
      <c r="BB512" s="76"/>
      <c r="BC512" s="76"/>
      <c r="BD512" s="76"/>
      <c r="BE512" s="76"/>
      <c r="BF512" s="76"/>
      <c r="BG512" s="76"/>
      <c r="BH512" s="76"/>
      <c r="BI512" s="76"/>
      <c r="BJ512" s="76"/>
      <c r="BK512" s="76"/>
      <c r="BL512" s="76"/>
      <c r="BM512" s="76"/>
      <c r="BN512" s="76"/>
      <c r="BO512" s="76"/>
      <c r="BP512" s="76"/>
      <c r="BQ512" s="76"/>
      <c r="BR512" s="76"/>
      <c r="BS512" s="76"/>
      <c r="BT512" s="76"/>
      <c r="BU512" s="76"/>
      <c r="BV512" s="76"/>
      <c r="BW512" s="76"/>
      <c r="BX512" s="76"/>
      <c r="BY512" s="76"/>
      <c r="BZ512" s="76"/>
      <c r="CA512" s="76"/>
      <c r="CB512" s="76"/>
      <c r="CC512" s="76"/>
      <c r="CD512" s="76"/>
      <c r="CE512" s="76"/>
      <c r="CF512" s="76"/>
      <c r="CG512" s="76"/>
      <c r="CH512" s="76"/>
      <c r="CI512" s="76"/>
      <c r="CJ512" s="76"/>
      <c r="CK512" s="76"/>
      <c r="CL512" s="76"/>
      <c r="CM512" s="77"/>
      <c r="CN512" s="77"/>
      <c r="CO512" s="77"/>
      <c r="CP512" s="77"/>
      <c r="CQ512" s="77"/>
      <c r="CR512" s="77"/>
      <c r="CS512" s="77"/>
      <c r="CT512" s="77"/>
      <c r="CU512" s="77"/>
      <c r="CV512" s="76"/>
      <c r="CW512" s="147"/>
      <c r="CX512" s="76"/>
      <c r="CY512" s="147"/>
      <c r="CZ512" s="76"/>
      <c r="DA512" s="147"/>
      <c r="DB512" s="76"/>
      <c r="DC512" s="147"/>
      <c r="DD512" s="76"/>
    </row>
    <row r="513" spans="2:108" x14ac:dyDescent="0.2"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6"/>
      <c r="AB513" s="76"/>
      <c r="AC513" s="76"/>
      <c r="AD513" s="76"/>
      <c r="AE513" s="76"/>
      <c r="AF513" s="76"/>
      <c r="AG513" s="76"/>
      <c r="AH513" s="76"/>
      <c r="AI513" s="76"/>
      <c r="AJ513" s="76"/>
      <c r="AK513" s="76"/>
      <c r="AL513" s="76"/>
      <c r="AM513" s="76"/>
      <c r="AN513" s="76"/>
      <c r="AO513" s="76"/>
      <c r="AP513" s="76"/>
      <c r="AQ513" s="76"/>
      <c r="AS513" s="76"/>
      <c r="AU513" s="76"/>
      <c r="AV513" s="76"/>
      <c r="AW513" s="76"/>
      <c r="AX513" s="76"/>
      <c r="AY513" s="76"/>
      <c r="AZ513" s="76"/>
      <c r="BA513" s="76"/>
      <c r="BB513" s="76"/>
      <c r="BC513" s="76"/>
      <c r="BD513" s="76"/>
      <c r="BE513" s="76"/>
      <c r="BF513" s="76"/>
      <c r="BG513" s="76"/>
      <c r="BH513" s="76"/>
      <c r="BI513" s="76"/>
      <c r="BJ513" s="76"/>
      <c r="BK513" s="76"/>
      <c r="BL513" s="76"/>
      <c r="BM513" s="76"/>
      <c r="BN513" s="76"/>
      <c r="BO513" s="76"/>
      <c r="BP513" s="76"/>
      <c r="BQ513" s="76"/>
      <c r="BR513" s="76"/>
      <c r="BS513" s="76"/>
      <c r="BT513" s="76"/>
      <c r="BU513" s="76"/>
      <c r="BV513" s="76"/>
      <c r="BW513" s="76"/>
      <c r="BX513" s="76"/>
      <c r="BY513" s="76"/>
      <c r="BZ513" s="76"/>
      <c r="CA513" s="76"/>
      <c r="CB513" s="76"/>
      <c r="CC513" s="76"/>
      <c r="CD513" s="76"/>
      <c r="CE513" s="76"/>
      <c r="CF513" s="76"/>
      <c r="CG513" s="76"/>
      <c r="CH513" s="76"/>
      <c r="CI513" s="76"/>
      <c r="CJ513" s="76"/>
      <c r="CK513" s="76"/>
      <c r="CL513" s="76"/>
      <c r="CM513" s="77"/>
      <c r="CN513" s="77"/>
      <c r="CO513" s="77"/>
      <c r="CP513" s="77"/>
      <c r="CQ513" s="77"/>
      <c r="CR513" s="77"/>
      <c r="CS513" s="77"/>
      <c r="CT513" s="77"/>
      <c r="CU513" s="77"/>
      <c r="CV513" s="76"/>
      <c r="CW513" s="147"/>
      <c r="CX513" s="76"/>
      <c r="CY513" s="147"/>
      <c r="CZ513" s="76"/>
      <c r="DA513" s="147"/>
      <c r="DB513" s="76"/>
      <c r="DC513" s="147"/>
      <c r="DD513" s="76"/>
    </row>
    <row r="514" spans="2:108" x14ac:dyDescent="0.2"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  <c r="AH514" s="76"/>
      <c r="AI514" s="76"/>
      <c r="AJ514" s="76"/>
      <c r="AK514" s="76"/>
      <c r="AL514" s="76"/>
      <c r="AM514" s="76"/>
      <c r="AN514" s="76"/>
      <c r="AO514" s="76"/>
      <c r="AP514" s="76"/>
      <c r="AQ514" s="76"/>
      <c r="AS514" s="76"/>
      <c r="AU514" s="76"/>
      <c r="AV514" s="76"/>
      <c r="AW514" s="76"/>
      <c r="AX514" s="76"/>
      <c r="AY514" s="76"/>
      <c r="AZ514" s="76"/>
      <c r="BA514" s="76"/>
      <c r="BB514" s="76"/>
      <c r="BC514" s="76"/>
      <c r="BD514" s="76"/>
      <c r="BE514" s="76"/>
      <c r="BF514" s="76"/>
      <c r="BG514" s="76"/>
      <c r="BH514" s="76"/>
      <c r="BI514" s="76"/>
      <c r="BJ514" s="76"/>
      <c r="BK514" s="76"/>
      <c r="BL514" s="76"/>
      <c r="BM514" s="76"/>
      <c r="BN514" s="76"/>
      <c r="BO514" s="76"/>
      <c r="BP514" s="76"/>
      <c r="BQ514" s="76"/>
      <c r="BR514" s="76"/>
      <c r="BS514" s="76"/>
      <c r="BT514" s="76"/>
      <c r="BU514" s="76"/>
      <c r="BV514" s="76"/>
      <c r="BW514" s="76"/>
      <c r="BX514" s="76"/>
      <c r="BY514" s="76"/>
      <c r="BZ514" s="76"/>
      <c r="CA514" s="76"/>
      <c r="CB514" s="76"/>
      <c r="CC514" s="76"/>
      <c r="CD514" s="76"/>
      <c r="CE514" s="76"/>
      <c r="CF514" s="76"/>
      <c r="CG514" s="76"/>
      <c r="CH514" s="76"/>
      <c r="CI514" s="76"/>
      <c r="CJ514" s="76"/>
      <c r="CK514" s="76"/>
      <c r="CL514" s="76"/>
      <c r="CM514" s="77"/>
      <c r="CN514" s="77"/>
      <c r="CO514" s="77"/>
      <c r="CP514" s="77"/>
      <c r="CQ514" s="77"/>
      <c r="CR514" s="77"/>
      <c r="CS514" s="77"/>
      <c r="CT514" s="77"/>
      <c r="CU514" s="77"/>
      <c r="CV514" s="76"/>
      <c r="CW514" s="147"/>
      <c r="CX514" s="76"/>
      <c r="CY514" s="147"/>
      <c r="CZ514" s="76"/>
      <c r="DA514" s="147"/>
      <c r="DB514" s="76"/>
      <c r="DC514" s="147"/>
      <c r="DD514" s="76"/>
    </row>
    <row r="515" spans="2:108" x14ac:dyDescent="0.2"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  <c r="AH515" s="76"/>
      <c r="AI515" s="76"/>
      <c r="AJ515" s="76"/>
      <c r="AK515" s="76"/>
      <c r="AL515" s="76"/>
      <c r="AM515" s="76"/>
      <c r="AN515" s="76"/>
      <c r="AO515" s="76"/>
      <c r="AP515" s="76"/>
      <c r="AQ515" s="76"/>
      <c r="AS515" s="76"/>
      <c r="AU515" s="76"/>
      <c r="AV515" s="76"/>
      <c r="AW515" s="76"/>
      <c r="AX515" s="76"/>
      <c r="AY515" s="76"/>
      <c r="AZ515" s="76"/>
      <c r="BA515" s="76"/>
      <c r="BB515" s="76"/>
      <c r="BC515" s="76"/>
      <c r="BD515" s="76"/>
      <c r="BE515" s="76"/>
      <c r="BF515" s="76"/>
      <c r="BG515" s="76"/>
      <c r="BH515" s="76"/>
      <c r="BI515" s="76"/>
      <c r="BJ515" s="76"/>
      <c r="BK515" s="76"/>
      <c r="BL515" s="76"/>
      <c r="BM515" s="76"/>
      <c r="BN515" s="76"/>
      <c r="BO515" s="76"/>
      <c r="BP515" s="76"/>
      <c r="BQ515" s="76"/>
      <c r="BR515" s="76"/>
      <c r="BS515" s="76"/>
      <c r="BT515" s="76"/>
      <c r="BU515" s="76"/>
      <c r="BV515" s="76"/>
      <c r="BW515" s="76"/>
      <c r="BX515" s="76"/>
      <c r="BY515" s="76"/>
      <c r="BZ515" s="76"/>
      <c r="CA515" s="76"/>
      <c r="CB515" s="76"/>
      <c r="CC515" s="76"/>
      <c r="CD515" s="76"/>
      <c r="CE515" s="76"/>
      <c r="CF515" s="76"/>
      <c r="CG515" s="76"/>
      <c r="CH515" s="76"/>
      <c r="CI515" s="76"/>
      <c r="CJ515" s="76"/>
      <c r="CK515" s="76"/>
      <c r="CL515" s="76"/>
      <c r="CM515" s="77"/>
      <c r="CN515" s="77"/>
      <c r="CO515" s="77"/>
      <c r="CP515" s="77"/>
      <c r="CQ515" s="77"/>
      <c r="CR515" s="77"/>
      <c r="CS515" s="77"/>
      <c r="CT515" s="77"/>
      <c r="CU515" s="77"/>
      <c r="CV515" s="76"/>
      <c r="CW515" s="147"/>
      <c r="CX515" s="76"/>
      <c r="CY515" s="147"/>
      <c r="CZ515" s="76"/>
      <c r="DA515" s="147"/>
      <c r="DB515" s="76"/>
      <c r="DC515" s="147"/>
      <c r="DD515" s="76"/>
    </row>
    <row r="516" spans="2:108" x14ac:dyDescent="0.2"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  <c r="AH516" s="76"/>
      <c r="AI516" s="76"/>
      <c r="AJ516" s="76"/>
      <c r="AK516" s="76"/>
      <c r="AL516" s="76"/>
      <c r="AM516" s="76"/>
      <c r="AN516" s="76"/>
      <c r="AO516" s="76"/>
      <c r="AP516" s="76"/>
      <c r="AQ516" s="76"/>
      <c r="AS516" s="76"/>
      <c r="AU516" s="76"/>
      <c r="AV516" s="76"/>
      <c r="AW516" s="76"/>
      <c r="AX516" s="76"/>
      <c r="AY516" s="76"/>
      <c r="AZ516" s="76"/>
      <c r="BA516" s="76"/>
      <c r="BB516" s="76"/>
      <c r="BC516" s="76"/>
      <c r="BD516" s="76"/>
      <c r="BE516" s="76"/>
      <c r="BF516" s="76"/>
      <c r="BG516" s="76"/>
      <c r="BH516" s="76"/>
      <c r="BI516" s="76"/>
      <c r="BJ516" s="76"/>
      <c r="BK516" s="76"/>
      <c r="BL516" s="76"/>
      <c r="BM516" s="76"/>
      <c r="BN516" s="76"/>
      <c r="BO516" s="76"/>
      <c r="BP516" s="76"/>
      <c r="BQ516" s="76"/>
      <c r="BR516" s="76"/>
      <c r="BS516" s="76"/>
      <c r="BT516" s="76"/>
      <c r="BU516" s="76"/>
      <c r="BV516" s="76"/>
      <c r="BW516" s="76"/>
      <c r="BX516" s="76"/>
      <c r="BY516" s="76"/>
      <c r="BZ516" s="76"/>
      <c r="CA516" s="76"/>
      <c r="CB516" s="76"/>
      <c r="CC516" s="76"/>
      <c r="CD516" s="76"/>
      <c r="CE516" s="76"/>
      <c r="CF516" s="76"/>
      <c r="CG516" s="76"/>
      <c r="CH516" s="76"/>
      <c r="CI516" s="76"/>
      <c r="CJ516" s="76"/>
      <c r="CK516" s="76"/>
      <c r="CL516" s="76"/>
      <c r="CM516" s="77"/>
      <c r="CN516" s="77"/>
      <c r="CO516" s="77"/>
      <c r="CP516" s="77"/>
      <c r="CQ516" s="77"/>
      <c r="CR516" s="77"/>
      <c r="CS516" s="77"/>
      <c r="CT516" s="77"/>
      <c r="CU516" s="77"/>
      <c r="CV516" s="76"/>
      <c r="CW516" s="147"/>
      <c r="CX516" s="76"/>
      <c r="CY516" s="147"/>
      <c r="CZ516" s="76"/>
      <c r="DA516" s="147"/>
      <c r="DB516" s="76"/>
      <c r="DC516" s="147"/>
      <c r="DD516" s="76"/>
    </row>
    <row r="517" spans="2:108" x14ac:dyDescent="0.2"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6"/>
      <c r="AB517" s="76"/>
      <c r="AC517" s="76"/>
      <c r="AD517" s="76"/>
      <c r="AE517" s="76"/>
      <c r="AF517" s="76"/>
      <c r="AG517" s="76"/>
      <c r="AH517" s="76"/>
      <c r="AI517" s="76"/>
      <c r="AJ517" s="76"/>
      <c r="AK517" s="76"/>
      <c r="AL517" s="76"/>
      <c r="AM517" s="76"/>
      <c r="AN517" s="76"/>
      <c r="AO517" s="76"/>
      <c r="AP517" s="76"/>
      <c r="AQ517" s="76"/>
      <c r="AS517" s="76"/>
      <c r="AU517" s="76"/>
      <c r="AV517" s="76"/>
      <c r="AW517" s="76"/>
      <c r="AX517" s="76"/>
      <c r="AY517" s="76"/>
      <c r="AZ517" s="76"/>
      <c r="BA517" s="76"/>
      <c r="BB517" s="76"/>
      <c r="BC517" s="76"/>
      <c r="BD517" s="76"/>
      <c r="BE517" s="76"/>
      <c r="BF517" s="76"/>
      <c r="BG517" s="76"/>
      <c r="BH517" s="76"/>
      <c r="BI517" s="76"/>
      <c r="BJ517" s="76"/>
      <c r="BK517" s="76"/>
      <c r="BL517" s="76"/>
      <c r="BM517" s="76"/>
      <c r="BN517" s="76"/>
      <c r="BO517" s="76"/>
      <c r="BP517" s="76"/>
      <c r="BQ517" s="76"/>
      <c r="BR517" s="76"/>
      <c r="BS517" s="76"/>
      <c r="BT517" s="76"/>
      <c r="BU517" s="76"/>
      <c r="BV517" s="76"/>
      <c r="BW517" s="76"/>
      <c r="BX517" s="76"/>
      <c r="BY517" s="76"/>
      <c r="BZ517" s="76"/>
      <c r="CA517" s="76"/>
      <c r="CB517" s="76"/>
      <c r="CC517" s="76"/>
      <c r="CD517" s="76"/>
      <c r="CE517" s="76"/>
      <c r="CF517" s="76"/>
      <c r="CG517" s="76"/>
      <c r="CH517" s="76"/>
      <c r="CI517" s="76"/>
      <c r="CJ517" s="76"/>
      <c r="CK517" s="76"/>
      <c r="CL517" s="76"/>
      <c r="CM517" s="77"/>
      <c r="CN517" s="77"/>
      <c r="CO517" s="77"/>
      <c r="CP517" s="77"/>
      <c r="CQ517" s="77"/>
      <c r="CR517" s="77"/>
      <c r="CS517" s="77"/>
      <c r="CT517" s="77"/>
      <c r="CU517" s="77"/>
      <c r="CV517" s="76"/>
      <c r="CW517" s="147"/>
      <c r="CX517" s="76"/>
      <c r="CY517" s="147"/>
      <c r="CZ517" s="76"/>
      <c r="DA517" s="147"/>
      <c r="DB517" s="76"/>
      <c r="DC517" s="147"/>
      <c r="DD517" s="76"/>
    </row>
    <row r="518" spans="2:108" x14ac:dyDescent="0.2"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6"/>
      <c r="AB518" s="76"/>
      <c r="AC518" s="76"/>
      <c r="AD518" s="76"/>
      <c r="AE518" s="76"/>
      <c r="AF518" s="76"/>
      <c r="AG518" s="76"/>
      <c r="AH518" s="76"/>
      <c r="AI518" s="76"/>
      <c r="AJ518" s="76"/>
      <c r="AK518" s="76"/>
      <c r="AL518" s="76"/>
      <c r="AM518" s="76"/>
      <c r="AN518" s="76"/>
      <c r="AO518" s="76"/>
      <c r="AP518" s="76"/>
      <c r="AQ518" s="76"/>
      <c r="AS518" s="76"/>
      <c r="AU518" s="76"/>
      <c r="AV518" s="76"/>
      <c r="AW518" s="76"/>
      <c r="AX518" s="76"/>
      <c r="AY518" s="76"/>
      <c r="AZ518" s="76"/>
      <c r="BA518" s="76"/>
      <c r="BB518" s="76"/>
      <c r="BC518" s="76"/>
      <c r="BD518" s="76"/>
      <c r="BE518" s="76"/>
      <c r="BF518" s="76"/>
      <c r="BG518" s="76"/>
      <c r="BH518" s="76"/>
      <c r="BI518" s="76"/>
      <c r="BJ518" s="76"/>
      <c r="BK518" s="76"/>
      <c r="BL518" s="76"/>
      <c r="BM518" s="76"/>
      <c r="BN518" s="76"/>
      <c r="BO518" s="76"/>
      <c r="BP518" s="76"/>
      <c r="BQ518" s="76"/>
      <c r="BR518" s="76"/>
      <c r="BS518" s="76"/>
      <c r="BT518" s="76"/>
      <c r="BU518" s="76"/>
      <c r="BV518" s="76"/>
      <c r="BW518" s="76"/>
      <c r="BX518" s="76"/>
      <c r="BY518" s="76"/>
      <c r="BZ518" s="76"/>
      <c r="CA518" s="76"/>
      <c r="CB518" s="76"/>
      <c r="CC518" s="76"/>
      <c r="CD518" s="76"/>
      <c r="CE518" s="76"/>
      <c r="CF518" s="76"/>
      <c r="CG518" s="76"/>
      <c r="CH518" s="76"/>
      <c r="CI518" s="76"/>
      <c r="CJ518" s="76"/>
      <c r="CK518" s="76"/>
      <c r="CL518" s="76"/>
      <c r="CM518" s="77"/>
      <c r="CN518" s="77"/>
      <c r="CO518" s="77"/>
      <c r="CP518" s="77"/>
      <c r="CQ518" s="77"/>
      <c r="CR518" s="77"/>
      <c r="CS518" s="77"/>
      <c r="CT518" s="77"/>
      <c r="CU518" s="77"/>
      <c r="CV518" s="76"/>
      <c r="CW518" s="147"/>
      <c r="CX518" s="76"/>
      <c r="CY518" s="147"/>
      <c r="CZ518" s="76"/>
      <c r="DA518" s="147"/>
      <c r="DB518" s="76"/>
      <c r="DC518" s="147"/>
      <c r="DD518" s="76"/>
    </row>
    <row r="519" spans="2:108" x14ac:dyDescent="0.2"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6"/>
      <c r="AB519" s="76"/>
      <c r="AC519" s="76"/>
      <c r="AD519" s="76"/>
      <c r="AE519" s="76"/>
      <c r="AF519" s="76"/>
      <c r="AG519" s="76"/>
      <c r="AH519" s="76"/>
      <c r="AI519" s="76"/>
      <c r="AJ519" s="76"/>
      <c r="AK519" s="76"/>
      <c r="AL519" s="76"/>
      <c r="AM519" s="76"/>
      <c r="AN519" s="76"/>
      <c r="AO519" s="76"/>
      <c r="AP519" s="76"/>
      <c r="AQ519" s="76"/>
      <c r="AS519" s="76"/>
      <c r="AU519" s="76"/>
      <c r="AV519" s="76"/>
      <c r="AW519" s="76"/>
      <c r="AX519" s="76"/>
      <c r="AY519" s="76"/>
      <c r="AZ519" s="76"/>
      <c r="BA519" s="76"/>
      <c r="BB519" s="76"/>
      <c r="BC519" s="76"/>
      <c r="BD519" s="76"/>
      <c r="BE519" s="76"/>
      <c r="BF519" s="76"/>
      <c r="BG519" s="76"/>
      <c r="BH519" s="76"/>
      <c r="BI519" s="76"/>
      <c r="BJ519" s="76"/>
      <c r="BK519" s="76"/>
      <c r="BL519" s="76"/>
      <c r="BM519" s="76"/>
      <c r="BN519" s="76"/>
      <c r="BO519" s="76"/>
      <c r="BP519" s="76"/>
      <c r="BQ519" s="76"/>
      <c r="BR519" s="76"/>
      <c r="BS519" s="76"/>
      <c r="BT519" s="76"/>
      <c r="BU519" s="76"/>
      <c r="BV519" s="76"/>
      <c r="BW519" s="76"/>
      <c r="BX519" s="76"/>
      <c r="BY519" s="76"/>
      <c r="BZ519" s="76"/>
      <c r="CA519" s="76"/>
      <c r="CB519" s="76"/>
      <c r="CC519" s="76"/>
      <c r="CD519" s="76"/>
      <c r="CE519" s="76"/>
      <c r="CF519" s="76"/>
      <c r="CG519" s="76"/>
      <c r="CH519" s="76"/>
      <c r="CI519" s="76"/>
      <c r="CJ519" s="76"/>
      <c r="CK519" s="76"/>
      <c r="CL519" s="76"/>
      <c r="CM519" s="77"/>
      <c r="CN519" s="77"/>
      <c r="CO519" s="77"/>
      <c r="CP519" s="77"/>
      <c r="CQ519" s="77"/>
      <c r="CR519" s="77"/>
      <c r="CS519" s="77"/>
      <c r="CT519" s="77"/>
      <c r="CU519" s="77"/>
      <c r="CV519" s="76"/>
      <c r="CW519" s="147"/>
      <c r="CX519" s="76"/>
      <c r="CY519" s="147"/>
      <c r="CZ519" s="76"/>
      <c r="DA519" s="147"/>
      <c r="DB519" s="76"/>
      <c r="DC519" s="147"/>
      <c r="DD519" s="76"/>
    </row>
    <row r="520" spans="2:108" x14ac:dyDescent="0.2"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6"/>
      <c r="AB520" s="76"/>
      <c r="AC520" s="76"/>
      <c r="AD520" s="76"/>
      <c r="AE520" s="76"/>
      <c r="AF520" s="76"/>
      <c r="AG520" s="76"/>
      <c r="AH520" s="76"/>
      <c r="AI520" s="76"/>
      <c r="AJ520" s="76"/>
      <c r="AK520" s="76"/>
      <c r="AL520" s="76"/>
      <c r="AM520" s="76"/>
      <c r="AN520" s="76"/>
      <c r="AO520" s="76"/>
      <c r="AP520" s="76"/>
      <c r="AQ520" s="76"/>
      <c r="AS520" s="76"/>
      <c r="AU520" s="76"/>
      <c r="AV520" s="76"/>
      <c r="AW520" s="76"/>
      <c r="AX520" s="76"/>
      <c r="AY520" s="76"/>
      <c r="AZ520" s="76"/>
      <c r="BA520" s="76"/>
      <c r="BB520" s="76"/>
      <c r="BC520" s="76"/>
      <c r="BD520" s="76"/>
      <c r="BE520" s="76"/>
      <c r="BF520" s="76"/>
      <c r="BG520" s="76"/>
      <c r="BH520" s="76"/>
      <c r="BI520" s="76"/>
      <c r="BJ520" s="76"/>
      <c r="BK520" s="76"/>
      <c r="BL520" s="76"/>
      <c r="BM520" s="76"/>
      <c r="BN520" s="76"/>
      <c r="BO520" s="76"/>
      <c r="BP520" s="76"/>
      <c r="BQ520" s="76"/>
      <c r="BR520" s="76"/>
      <c r="BS520" s="76"/>
      <c r="BT520" s="76"/>
      <c r="BU520" s="76"/>
      <c r="BV520" s="76"/>
      <c r="BW520" s="76"/>
      <c r="BX520" s="76"/>
      <c r="BY520" s="76"/>
      <c r="BZ520" s="76"/>
      <c r="CA520" s="76"/>
      <c r="CB520" s="76"/>
      <c r="CC520" s="76"/>
      <c r="CD520" s="76"/>
      <c r="CE520" s="76"/>
      <c r="CF520" s="76"/>
      <c r="CG520" s="76"/>
      <c r="CH520" s="76"/>
      <c r="CI520" s="76"/>
      <c r="CJ520" s="76"/>
      <c r="CK520" s="76"/>
      <c r="CL520" s="76"/>
      <c r="CM520" s="77"/>
      <c r="CN520" s="77"/>
      <c r="CO520" s="77"/>
      <c r="CP520" s="77"/>
      <c r="CQ520" s="77"/>
      <c r="CR520" s="77"/>
      <c r="CS520" s="77"/>
      <c r="CT520" s="77"/>
      <c r="CU520" s="77"/>
      <c r="CV520" s="76"/>
      <c r="CW520" s="147"/>
      <c r="CX520" s="76"/>
      <c r="CY520" s="147"/>
      <c r="CZ520" s="76"/>
      <c r="DA520" s="147"/>
      <c r="DB520" s="76"/>
      <c r="DC520" s="147"/>
      <c r="DD520" s="76"/>
    </row>
    <row r="521" spans="2:108" x14ac:dyDescent="0.2"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6"/>
      <c r="AB521" s="76"/>
      <c r="AC521" s="76"/>
      <c r="AD521" s="76"/>
      <c r="AE521" s="76"/>
      <c r="AF521" s="76"/>
      <c r="AG521" s="76"/>
      <c r="AH521" s="76"/>
      <c r="AI521" s="76"/>
      <c r="AJ521" s="76"/>
      <c r="AK521" s="76"/>
      <c r="AL521" s="76"/>
      <c r="AM521" s="76"/>
      <c r="AN521" s="76"/>
      <c r="AO521" s="76"/>
      <c r="AP521" s="76"/>
      <c r="AQ521" s="76"/>
      <c r="AS521" s="76"/>
      <c r="AU521" s="76"/>
      <c r="AV521" s="76"/>
      <c r="AW521" s="76"/>
      <c r="AX521" s="76"/>
      <c r="AY521" s="76"/>
      <c r="AZ521" s="76"/>
      <c r="BA521" s="76"/>
      <c r="BB521" s="76"/>
      <c r="BC521" s="76"/>
      <c r="BD521" s="76"/>
      <c r="BE521" s="76"/>
      <c r="BF521" s="76"/>
      <c r="BG521" s="76"/>
      <c r="BH521" s="76"/>
      <c r="BI521" s="76"/>
      <c r="BJ521" s="76"/>
      <c r="BK521" s="76"/>
      <c r="BL521" s="76"/>
      <c r="BM521" s="76"/>
      <c r="BN521" s="76"/>
      <c r="BO521" s="76"/>
      <c r="BP521" s="76"/>
      <c r="BQ521" s="76"/>
      <c r="BR521" s="76"/>
      <c r="BS521" s="76"/>
      <c r="BT521" s="76"/>
      <c r="BU521" s="76"/>
      <c r="BV521" s="76"/>
      <c r="BW521" s="76"/>
      <c r="BX521" s="76"/>
      <c r="BY521" s="76"/>
      <c r="BZ521" s="76"/>
      <c r="CA521" s="76"/>
      <c r="CB521" s="76"/>
      <c r="CC521" s="76"/>
      <c r="CD521" s="76"/>
      <c r="CE521" s="76"/>
      <c r="CF521" s="76"/>
      <c r="CG521" s="76"/>
      <c r="CH521" s="76"/>
      <c r="CI521" s="76"/>
      <c r="CJ521" s="76"/>
      <c r="CK521" s="76"/>
      <c r="CL521" s="76"/>
      <c r="CM521" s="77"/>
      <c r="CN521" s="77"/>
      <c r="CO521" s="77"/>
      <c r="CP521" s="77"/>
      <c r="CQ521" s="77"/>
      <c r="CR521" s="77"/>
      <c r="CS521" s="77"/>
      <c r="CT521" s="77"/>
      <c r="CU521" s="77"/>
      <c r="CV521" s="76"/>
      <c r="CW521" s="147"/>
      <c r="CX521" s="76"/>
      <c r="CY521" s="147"/>
      <c r="CZ521" s="76"/>
      <c r="DA521" s="147"/>
      <c r="DB521" s="76"/>
      <c r="DC521" s="147"/>
      <c r="DD521" s="76"/>
    </row>
    <row r="522" spans="2:108" x14ac:dyDescent="0.2"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  <c r="AA522" s="76"/>
      <c r="AB522" s="76"/>
      <c r="AC522" s="76"/>
      <c r="AD522" s="76"/>
      <c r="AE522" s="76"/>
      <c r="AF522" s="76"/>
      <c r="AG522" s="76"/>
      <c r="AH522" s="76"/>
      <c r="AI522" s="76"/>
      <c r="AJ522" s="76"/>
      <c r="AK522" s="76"/>
      <c r="AL522" s="76"/>
      <c r="AM522" s="76"/>
      <c r="AN522" s="76"/>
      <c r="AO522" s="76"/>
      <c r="AP522" s="76"/>
      <c r="AQ522" s="76"/>
      <c r="AS522" s="76"/>
      <c r="AU522" s="76"/>
      <c r="AV522" s="76"/>
      <c r="AW522" s="76"/>
      <c r="AX522" s="76"/>
      <c r="AY522" s="76"/>
      <c r="AZ522" s="76"/>
      <c r="BA522" s="76"/>
      <c r="BB522" s="76"/>
      <c r="BC522" s="76"/>
      <c r="BD522" s="76"/>
      <c r="BE522" s="76"/>
      <c r="BF522" s="76"/>
      <c r="BG522" s="76"/>
      <c r="BH522" s="76"/>
      <c r="BI522" s="76"/>
      <c r="BJ522" s="76"/>
      <c r="BK522" s="76"/>
      <c r="BL522" s="76"/>
      <c r="BM522" s="76"/>
      <c r="BN522" s="76"/>
      <c r="BO522" s="76"/>
      <c r="BP522" s="76"/>
      <c r="BQ522" s="76"/>
      <c r="BR522" s="76"/>
      <c r="BS522" s="76"/>
      <c r="BT522" s="76"/>
      <c r="BU522" s="76"/>
      <c r="BV522" s="76"/>
      <c r="BW522" s="76"/>
      <c r="BX522" s="76"/>
      <c r="BY522" s="76"/>
      <c r="BZ522" s="76"/>
      <c r="CA522" s="76"/>
      <c r="CB522" s="76"/>
      <c r="CC522" s="76"/>
      <c r="CD522" s="76"/>
      <c r="CE522" s="76"/>
      <c r="CF522" s="76"/>
      <c r="CG522" s="76"/>
      <c r="CH522" s="76"/>
      <c r="CI522" s="76"/>
      <c r="CJ522" s="76"/>
      <c r="CK522" s="76"/>
      <c r="CL522" s="76"/>
      <c r="CM522" s="77"/>
      <c r="CN522" s="77"/>
      <c r="CO522" s="77"/>
      <c r="CP522" s="77"/>
      <c r="CQ522" s="77"/>
      <c r="CR522" s="77"/>
      <c r="CS522" s="77"/>
      <c r="CT522" s="77"/>
      <c r="CU522" s="77"/>
      <c r="CV522" s="76"/>
      <c r="CW522" s="147"/>
      <c r="CX522" s="76"/>
      <c r="CY522" s="147"/>
      <c r="CZ522" s="76"/>
      <c r="DA522" s="147"/>
      <c r="DB522" s="76"/>
      <c r="DC522" s="147"/>
      <c r="DD522" s="76"/>
    </row>
    <row r="523" spans="2:108" x14ac:dyDescent="0.2"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6"/>
      <c r="AB523" s="76"/>
      <c r="AC523" s="76"/>
      <c r="AD523" s="76"/>
      <c r="AE523" s="76"/>
      <c r="AF523" s="76"/>
      <c r="AG523" s="76"/>
      <c r="AH523" s="76"/>
      <c r="AI523" s="76"/>
      <c r="AJ523" s="76"/>
      <c r="AK523" s="76"/>
      <c r="AL523" s="76"/>
      <c r="AM523" s="76"/>
      <c r="AN523" s="76"/>
      <c r="AO523" s="76"/>
      <c r="AP523" s="76"/>
      <c r="AQ523" s="76"/>
      <c r="AS523" s="76"/>
      <c r="AU523" s="76"/>
      <c r="AV523" s="76"/>
      <c r="AW523" s="76"/>
      <c r="AX523" s="76"/>
      <c r="AY523" s="76"/>
      <c r="AZ523" s="76"/>
      <c r="BA523" s="76"/>
      <c r="BB523" s="76"/>
      <c r="BC523" s="76"/>
      <c r="BD523" s="76"/>
      <c r="BE523" s="76"/>
      <c r="BF523" s="76"/>
      <c r="BG523" s="76"/>
      <c r="BH523" s="76"/>
      <c r="BI523" s="76"/>
      <c r="BJ523" s="76"/>
      <c r="BK523" s="76"/>
      <c r="BL523" s="76"/>
      <c r="BM523" s="76"/>
      <c r="BN523" s="76"/>
      <c r="BO523" s="76"/>
      <c r="BP523" s="76"/>
      <c r="BQ523" s="76"/>
      <c r="BR523" s="76"/>
      <c r="BS523" s="76"/>
      <c r="BT523" s="76"/>
      <c r="BU523" s="76"/>
      <c r="BV523" s="76"/>
      <c r="BW523" s="76"/>
      <c r="BX523" s="76"/>
      <c r="BY523" s="76"/>
      <c r="BZ523" s="76"/>
      <c r="CA523" s="76"/>
      <c r="CB523" s="76"/>
      <c r="CC523" s="76"/>
      <c r="CD523" s="76"/>
      <c r="CE523" s="76"/>
      <c r="CF523" s="76"/>
      <c r="CG523" s="76"/>
      <c r="CH523" s="76"/>
      <c r="CI523" s="76"/>
      <c r="CJ523" s="76"/>
      <c r="CK523" s="76"/>
      <c r="CL523" s="76"/>
      <c r="CM523" s="77"/>
      <c r="CN523" s="77"/>
      <c r="CO523" s="77"/>
      <c r="CP523" s="77"/>
      <c r="CQ523" s="77"/>
      <c r="CR523" s="77"/>
      <c r="CS523" s="77"/>
      <c r="CT523" s="77"/>
      <c r="CU523" s="77"/>
      <c r="CV523" s="76"/>
      <c r="CW523" s="147"/>
      <c r="CX523" s="76"/>
      <c r="CY523" s="147"/>
      <c r="CZ523" s="76"/>
      <c r="DA523" s="147"/>
      <c r="DB523" s="76"/>
      <c r="DC523" s="147"/>
      <c r="DD523" s="76"/>
    </row>
    <row r="524" spans="2:108" x14ac:dyDescent="0.2"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  <c r="AH524" s="76"/>
      <c r="AI524" s="76"/>
      <c r="AJ524" s="76"/>
      <c r="AK524" s="76"/>
      <c r="AL524" s="76"/>
      <c r="AM524" s="76"/>
      <c r="AN524" s="76"/>
      <c r="AO524" s="76"/>
      <c r="AP524" s="76"/>
      <c r="AQ524" s="76"/>
      <c r="AS524" s="76"/>
      <c r="AU524" s="76"/>
      <c r="AV524" s="76"/>
      <c r="AW524" s="76"/>
      <c r="AX524" s="76"/>
      <c r="AY524" s="76"/>
      <c r="AZ524" s="76"/>
      <c r="BA524" s="76"/>
      <c r="BB524" s="76"/>
      <c r="BC524" s="76"/>
      <c r="BD524" s="76"/>
      <c r="BE524" s="76"/>
      <c r="BF524" s="76"/>
      <c r="BG524" s="76"/>
      <c r="BH524" s="76"/>
      <c r="BI524" s="76"/>
      <c r="BJ524" s="76"/>
      <c r="BK524" s="76"/>
      <c r="BL524" s="76"/>
      <c r="BM524" s="76"/>
      <c r="BN524" s="76"/>
      <c r="BO524" s="76"/>
      <c r="BP524" s="76"/>
      <c r="BQ524" s="76"/>
      <c r="BR524" s="76"/>
      <c r="BS524" s="76"/>
      <c r="BT524" s="76"/>
      <c r="BU524" s="76"/>
      <c r="BV524" s="76"/>
      <c r="BW524" s="76"/>
      <c r="BX524" s="76"/>
      <c r="BY524" s="76"/>
      <c r="BZ524" s="76"/>
      <c r="CA524" s="76"/>
      <c r="CB524" s="76"/>
      <c r="CC524" s="76"/>
      <c r="CD524" s="76"/>
      <c r="CE524" s="76"/>
      <c r="CF524" s="76"/>
      <c r="CG524" s="76"/>
      <c r="CH524" s="76"/>
      <c r="CI524" s="76"/>
      <c r="CJ524" s="76"/>
      <c r="CK524" s="76"/>
      <c r="CL524" s="76"/>
      <c r="CM524" s="77"/>
      <c r="CN524" s="77"/>
      <c r="CO524" s="77"/>
      <c r="CP524" s="77"/>
      <c r="CQ524" s="77"/>
      <c r="CR524" s="77"/>
      <c r="CS524" s="77"/>
      <c r="CT524" s="77"/>
      <c r="CU524" s="77"/>
      <c r="CV524" s="76"/>
      <c r="CW524" s="147"/>
      <c r="CX524" s="76"/>
      <c r="CY524" s="147"/>
      <c r="CZ524" s="76"/>
      <c r="DA524" s="147"/>
      <c r="DB524" s="76"/>
      <c r="DC524" s="147"/>
      <c r="DD524" s="76"/>
    </row>
    <row r="525" spans="2:108" x14ac:dyDescent="0.2"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6"/>
      <c r="AB525" s="76"/>
      <c r="AC525" s="76"/>
      <c r="AD525" s="76"/>
      <c r="AE525" s="76"/>
      <c r="AF525" s="76"/>
      <c r="AG525" s="76"/>
      <c r="AH525" s="76"/>
      <c r="AI525" s="76"/>
      <c r="AJ525" s="76"/>
      <c r="AK525" s="76"/>
      <c r="AL525" s="76"/>
      <c r="AM525" s="76"/>
      <c r="AN525" s="76"/>
      <c r="AO525" s="76"/>
      <c r="AP525" s="76"/>
      <c r="AQ525" s="76"/>
      <c r="AS525" s="76"/>
      <c r="AU525" s="76"/>
      <c r="AV525" s="76"/>
      <c r="AW525" s="76"/>
      <c r="AX525" s="76"/>
      <c r="AY525" s="76"/>
      <c r="AZ525" s="76"/>
      <c r="BA525" s="76"/>
      <c r="BB525" s="76"/>
      <c r="BC525" s="76"/>
      <c r="BD525" s="76"/>
      <c r="BE525" s="76"/>
      <c r="BF525" s="76"/>
      <c r="BG525" s="76"/>
      <c r="BH525" s="76"/>
      <c r="BI525" s="76"/>
      <c r="BJ525" s="76"/>
      <c r="BK525" s="76"/>
      <c r="BL525" s="76"/>
      <c r="BM525" s="76"/>
      <c r="BN525" s="76"/>
      <c r="BO525" s="76"/>
      <c r="BP525" s="76"/>
      <c r="BQ525" s="76"/>
      <c r="BR525" s="76"/>
      <c r="BS525" s="76"/>
      <c r="BT525" s="76"/>
      <c r="BU525" s="76"/>
      <c r="BV525" s="76"/>
      <c r="BW525" s="76"/>
      <c r="BX525" s="76"/>
      <c r="BY525" s="76"/>
      <c r="BZ525" s="76"/>
      <c r="CA525" s="76"/>
      <c r="CB525" s="76"/>
      <c r="CC525" s="76"/>
      <c r="CD525" s="76"/>
      <c r="CE525" s="76"/>
      <c r="CF525" s="76"/>
      <c r="CG525" s="76"/>
      <c r="CH525" s="76"/>
      <c r="CI525" s="76"/>
      <c r="CJ525" s="76"/>
      <c r="CK525" s="76"/>
      <c r="CL525" s="76"/>
      <c r="CM525" s="77"/>
      <c r="CN525" s="77"/>
      <c r="CO525" s="77"/>
      <c r="CP525" s="77"/>
      <c r="CQ525" s="77"/>
      <c r="CR525" s="77"/>
      <c r="CS525" s="77"/>
      <c r="CT525" s="77"/>
      <c r="CU525" s="77"/>
      <c r="CV525" s="76"/>
      <c r="CW525" s="147"/>
      <c r="CX525" s="76"/>
      <c r="CY525" s="147"/>
      <c r="CZ525" s="76"/>
      <c r="DA525" s="147"/>
      <c r="DB525" s="76"/>
      <c r="DC525" s="147"/>
      <c r="DD525" s="76"/>
    </row>
    <row r="526" spans="2:108" x14ac:dyDescent="0.2"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6"/>
      <c r="AB526" s="76"/>
      <c r="AC526" s="76"/>
      <c r="AD526" s="76"/>
      <c r="AE526" s="76"/>
      <c r="AF526" s="76"/>
      <c r="AG526" s="76"/>
      <c r="AH526" s="76"/>
      <c r="AI526" s="76"/>
      <c r="AJ526" s="76"/>
      <c r="AK526" s="76"/>
      <c r="AL526" s="76"/>
      <c r="AM526" s="76"/>
      <c r="AN526" s="76"/>
      <c r="AO526" s="76"/>
      <c r="AP526" s="76"/>
      <c r="AQ526" s="76"/>
      <c r="AS526" s="76"/>
      <c r="AU526" s="76"/>
      <c r="AV526" s="76"/>
      <c r="AW526" s="76"/>
      <c r="AX526" s="76"/>
      <c r="AY526" s="76"/>
      <c r="AZ526" s="76"/>
      <c r="BA526" s="76"/>
      <c r="BB526" s="76"/>
      <c r="BC526" s="76"/>
      <c r="BD526" s="76"/>
      <c r="BE526" s="76"/>
      <c r="BF526" s="76"/>
      <c r="BG526" s="76"/>
      <c r="BH526" s="76"/>
      <c r="BI526" s="76"/>
      <c r="BJ526" s="76"/>
      <c r="BK526" s="76"/>
      <c r="BL526" s="76"/>
      <c r="BM526" s="76"/>
      <c r="BN526" s="76"/>
      <c r="BO526" s="76"/>
      <c r="BP526" s="76"/>
      <c r="BQ526" s="76"/>
      <c r="BR526" s="76"/>
      <c r="BS526" s="76"/>
      <c r="BT526" s="76"/>
      <c r="BU526" s="76"/>
      <c r="BV526" s="76"/>
      <c r="BW526" s="76"/>
      <c r="BX526" s="76"/>
      <c r="BY526" s="76"/>
      <c r="BZ526" s="76"/>
      <c r="CA526" s="76"/>
      <c r="CB526" s="76"/>
      <c r="CC526" s="76"/>
      <c r="CD526" s="76"/>
      <c r="CE526" s="76"/>
      <c r="CF526" s="76"/>
      <c r="CG526" s="76"/>
      <c r="CH526" s="76"/>
      <c r="CI526" s="76"/>
      <c r="CJ526" s="76"/>
      <c r="CK526" s="76"/>
      <c r="CL526" s="76"/>
      <c r="CM526" s="77"/>
      <c r="CN526" s="77"/>
      <c r="CO526" s="77"/>
      <c r="CP526" s="77"/>
      <c r="CQ526" s="77"/>
      <c r="CR526" s="77"/>
      <c r="CS526" s="77"/>
      <c r="CT526" s="77"/>
      <c r="CU526" s="77"/>
      <c r="CV526" s="76"/>
      <c r="CW526" s="147"/>
      <c r="CX526" s="76"/>
      <c r="CY526" s="147"/>
      <c r="CZ526" s="76"/>
      <c r="DA526" s="147"/>
      <c r="DB526" s="76"/>
      <c r="DC526" s="147"/>
      <c r="DD526" s="76"/>
    </row>
    <row r="527" spans="2:108" x14ac:dyDescent="0.2"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6"/>
      <c r="AB527" s="76"/>
      <c r="AC527" s="76"/>
      <c r="AD527" s="76"/>
      <c r="AE527" s="76"/>
      <c r="AF527" s="76"/>
      <c r="AG527" s="76"/>
      <c r="AH527" s="76"/>
      <c r="AI527" s="76"/>
      <c r="AJ527" s="76"/>
      <c r="AK527" s="76"/>
      <c r="AL527" s="76"/>
      <c r="AM527" s="76"/>
      <c r="AN527" s="76"/>
      <c r="AO527" s="76"/>
      <c r="AP527" s="76"/>
      <c r="AQ527" s="76"/>
      <c r="AS527" s="76"/>
      <c r="AU527" s="76"/>
      <c r="AV527" s="76"/>
      <c r="AW527" s="76"/>
      <c r="AX527" s="76"/>
      <c r="AY527" s="76"/>
      <c r="AZ527" s="76"/>
      <c r="BA527" s="76"/>
      <c r="BB527" s="76"/>
      <c r="BC527" s="76"/>
      <c r="BD527" s="76"/>
      <c r="BE527" s="76"/>
      <c r="BF527" s="76"/>
      <c r="BG527" s="76"/>
      <c r="BH527" s="76"/>
      <c r="BI527" s="76"/>
      <c r="BJ527" s="76"/>
      <c r="BK527" s="76"/>
      <c r="BL527" s="76"/>
      <c r="BM527" s="76"/>
      <c r="BN527" s="76"/>
      <c r="BO527" s="76"/>
      <c r="BP527" s="76"/>
      <c r="BQ527" s="76"/>
      <c r="BR527" s="76"/>
      <c r="BS527" s="76"/>
      <c r="BT527" s="76"/>
      <c r="BU527" s="76"/>
      <c r="BV527" s="76"/>
      <c r="BW527" s="76"/>
      <c r="BX527" s="76"/>
      <c r="BY527" s="76"/>
      <c r="BZ527" s="76"/>
      <c r="CA527" s="76"/>
      <c r="CB527" s="76"/>
      <c r="CC527" s="76"/>
      <c r="CD527" s="76"/>
      <c r="CE527" s="76"/>
      <c r="CF527" s="76"/>
      <c r="CG527" s="76"/>
      <c r="CH527" s="76"/>
      <c r="CI527" s="76"/>
      <c r="CJ527" s="76"/>
      <c r="CK527" s="76"/>
      <c r="CL527" s="76"/>
      <c r="CM527" s="77"/>
      <c r="CN527" s="77"/>
      <c r="CO527" s="77"/>
      <c r="CP527" s="77"/>
      <c r="CQ527" s="77"/>
      <c r="CR527" s="77"/>
      <c r="CS527" s="77"/>
      <c r="CT527" s="77"/>
      <c r="CU527" s="77"/>
      <c r="CV527" s="76"/>
      <c r="CW527" s="147"/>
      <c r="CX527" s="76"/>
      <c r="CY527" s="147"/>
      <c r="CZ527" s="76"/>
      <c r="DA527" s="147"/>
      <c r="DB527" s="76"/>
      <c r="DC527" s="147"/>
      <c r="DD527" s="76"/>
    </row>
    <row r="528" spans="2:108" x14ac:dyDescent="0.2"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6"/>
      <c r="AB528" s="76"/>
      <c r="AC528" s="76"/>
      <c r="AD528" s="76"/>
      <c r="AE528" s="76"/>
      <c r="AF528" s="76"/>
      <c r="AG528" s="76"/>
      <c r="AH528" s="76"/>
      <c r="AI528" s="76"/>
      <c r="AJ528" s="76"/>
      <c r="AK528" s="76"/>
      <c r="AL528" s="76"/>
      <c r="AM528" s="76"/>
      <c r="AN528" s="76"/>
      <c r="AO528" s="76"/>
      <c r="AP528" s="76"/>
      <c r="AQ528" s="76"/>
      <c r="AS528" s="76"/>
      <c r="AU528" s="76"/>
      <c r="AV528" s="76"/>
      <c r="AW528" s="76"/>
      <c r="AX528" s="76"/>
      <c r="AY528" s="76"/>
      <c r="AZ528" s="76"/>
      <c r="BA528" s="76"/>
      <c r="BB528" s="76"/>
      <c r="BC528" s="76"/>
      <c r="BD528" s="76"/>
      <c r="BE528" s="76"/>
      <c r="BF528" s="76"/>
      <c r="BG528" s="76"/>
      <c r="BH528" s="76"/>
      <c r="BI528" s="76"/>
      <c r="BJ528" s="76"/>
      <c r="BK528" s="76"/>
      <c r="BL528" s="76"/>
      <c r="BM528" s="76"/>
      <c r="BN528" s="76"/>
      <c r="BO528" s="76"/>
      <c r="BP528" s="76"/>
      <c r="BQ528" s="76"/>
      <c r="BR528" s="76"/>
      <c r="BS528" s="76"/>
      <c r="BT528" s="76"/>
      <c r="BU528" s="76"/>
      <c r="BV528" s="76"/>
      <c r="BW528" s="76"/>
      <c r="BX528" s="76"/>
      <c r="BY528" s="76"/>
      <c r="BZ528" s="76"/>
      <c r="CA528" s="76"/>
      <c r="CB528" s="76"/>
      <c r="CC528" s="76"/>
      <c r="CD528" s="76"/>
      <c r="CE528" s="76"/>
      <c r="CF528" s="76"/>
      <c r="CG528" s="76"/>
      <c r="CH528" s="76"/>
      <c r="CI528" s="76"/>
      <c r="CJ528" s="76"/>
      <c r="CK528" s="76"/>
      <c r="CL528" s="76"/>
      <c r="CM528" s="77"/>
      <c r="CN528" s="77"/>
      <c r="CO528" s="77"/>
      <c r="CP528" s="77"/>
      <c r="CQ528" s="77"/>
      <c r="CR528" s="77"/>
      <c r="CS528" s="77"/>
      <c r="CT528" s="77"/>
      <c r="CU528" s="77"/>
      <c r="CV528" s="76"/>
      <c r="CW528" s="147"/>
      <c r="CX528" s="76"/>
      <c r="CY528" s="147"/>
      <c r="CZ528" s="76"/>
      <c r="DA528" s="147"/>
      <c r="DB528" s="76"/>
      <c r="DC528" s="147"/>
      <c r="DD528" s="76"/>
    </row>
    <row r="529" spans="2:108" x14ac:dyDescent="0.2"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6"/>
      <c r="AB529" s="76"/>
      <c r="AC529" s="76"/>
      <c r="AD529" s="76"/>
      <c r="AE529" s="76"/>
      <c r="AF529" s="76"/>
      <c r="AG529" s="76"/>
      <c r="AH529" s="76"/>
      <c r="AI529" s="76"/>
      <c r="AJ529" s="76"/>
      <c r="AK529" s="76"/>
      <c r="AL529" s="76"/>
      <c r="AM529" s="76"/>
      <c r="AN529" s="76"/>
      <c r="AO529" s="76"/>
      <c r="AP529" s="76"/>
      <c r="AQ529" s="76"/>
      <c r="AS529" s="76"/>
      <c r="AU529" s="76"/>
      <c r="AV529" s="76"/>
      <c r="AW529" s="76"/>
      <c r="AX529" s="76"/>
      <c r="AY529" s="76"/>
      <c r="AZ529" s="76"/>
      <c r="BA529" s="76"/>
      <c r="BB529" s="76"/>
      <c r="BC529" s="76"/>
      <c r="BD529" s="76"/>
      <c r="BE529" s="76"/>
      <c r="BF529" s="76"/>
      <c r="BG529" s="76"/>
      <c r="BH529" s="76"/>
      <c r="BI529" s="76"/>
      <c r="BJ529" s="76"/>
      <c r="BK529" s="76"/>
      <c r="BL529" s="76"/>
      <c r="BM529" s="76"/>
      <c r="BN529" s="76"/>
      <c r="BO529" s="76"/>
      <c r="BP529" s="76"/>
      <c r="BQ529" s="76"/>
      <c r="BR529" s="76"/>
      <c r="BS529" s="76"/>
      <c r="BT529" s="76"/>
      <c r="BU529" s="76"/>
      <c r="BV529" s="76"/>
      <c r="BW529" s="76"/>
      <c r="BX529" s="76"/>
      <c r="BY529" s="76"/>
      <c r="BZ529" s="76"/>
      <c r="CA529" s="76"/>
      <c r="CB529" s="76"/>
      <c r="CC529" s="76"/>
      <c r="CD529" s="76"/>
      <c r="CE529" s="76"/>
      <c r="CF529" s="76"/>
      <c r="CG529" s="76"/>
      <c r="CH529" s="76"/>
      <c r="CI529" s="76"/>
      <c r="CJ529" s="76"/>
      <c r="CK529" s="76"/>
      <c r="CL529" s="76"/>
      <c r="CM529" s="77"/>
      <c r="CN529" s="77"/>
      <c r="CO529" s="77"/>
      <c r="CP529" s="77"/>
      <c r="CQ529" s="77"/>
      <c r="CR529" s="77"/>
      <c r="CS529" s="77"/>
      <c r="CT529" s="77"/>
      <c r="CU529" s="77"/>
      <c r="CV529" s="76"/>
      <c r="CW529" s="147"/>
      <c r="CX529" s="76"/>
      <c r="CY529" s="147"/>
      <c r="CZ529" s="76"/>
      <c r="DA529" s="147"/>
      <c r="DB529" s="76"/>
      <c r="DC529" s="147"/>
      <c r="DD529" s="76"/>
    </row>
    <row r="530" spans="2:108" x14ac:dyDescent="0.2"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6"/>
      <c r="AB530" s="76"/>
      <c r="AC530" s="76"/>
      <c r="AD530" s="76"/>
      <c r="AE530" s="76"/>
      <c r="AF530" s="76"/>
      <c r="AG530" s="76"/>
      <c r="AH530" s="76"/>
      <c r="AI530" s="76"/>
      <c r="AJ530" s="76"/>
      <c r="AK530" s="76"/>
      <c r="AL530" s="76"/>
      <c r="AM530" s="76"/>
      <c r="AN530" s="76"/>
      <c r="AO530" s="76"/>
      <c r="AP530" s="76"/>
      <c r="AQ530" s="76"/>
      <c r="AS530" s="76"/>
      <c r="AU530" s="76"/>
      <c r="AV530" s="76"/>
      <c r="AW530" s="76"/>
      <c r="AX530" s="76"/>
      <c r="AY530" s="76"/>
      <c r="AZ530" s="76"/>
      <c r="BA530" s="76"/>
      <c r="BB530" s="76"/>
      <c r="BC530" s="76"/>
      <c r="BD530" s="76"/>
      <c r="BE530" s="76"/>
      <c r="BF530" s="76"/>
      <c r="BG530" s="76"/>
      <c r="BH530" s="76"/>
      <c r="BI530" s="76"/>
      <c r="BJ530" s="76"/>
      <c r="BK530" s="76"/>
      <c r="BL530" s="76"/>
      <c r="BM530" s="76"/>
      <c r="BN530" s="76"/>
      <c r="BO530" s="76"/>
      <c r="BP530" s="76"/>
      <c r="BQ530" s="76"/>
      <c r="BR530" s="76"/>
      <c r="BS530" s="76"/>
      <c r="BT530" s="76"/>
      <c r="BU530" s="76"/>
      <c r="BV530" s="76"/>
      <c r="BW530" s="76"/>
      <c r="BX530" s="76"/>
      <c r="BY530" s="76"/>
      <c r="BZ530" s="76"/>
      <c r="CA530" s="76"/>
      <c r="CB530" s="76"/>
      <c r="CC530" s="76"/>
      <c r="CD530" s="76"/>
      <c r="CE530" s="76"/>
      <c r="CF530" s="76"/>
      <c r="CG530" s="76"/>
      <c r="CH530" s="76"/>
      <c r="CI530" s="76"/>
      <c r="CJ530" s="76"/>
      <c r="CK530" s="76"/>
      <c r="CL530" s="76"/>
      <c r="CM530" s="77"/>
      <c r="CN530" s="77"/>
      <c r="CO530" s="77"/>
      <c r="CP530" s="77"/>
      <c r="CQ530" s="77"/>
      <c r="CR530" s="77"/>
      <c r="CS530" s="77"/>
      <c r="CT530" s="77"/>
      <c r="CU530" s="77"/>
      <c r="CV530" s="76"/>
      <c r="CW530" s="147"/>
      <c r="CX530" s="76"/>
      <c r="CY530" s="147"/>
      <c r="CZ530" s="76"/>
      <c r="DA530" s="147"/>
      <c r="DB530" s="76"/>
      <c r="DC530" s="147"/>
      <c r="DD530" s="76"/>
    </row>
    <row r="531" spans="2:108" x14ac:dyDescent="0.2"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6"/>
      <c r="AB531" s="76"/>
      <c r="AC531" s="76"/>
      <c r="AD531" s="76"/>
      <c r="AE531" s="76"/>
      <c r="AF531" s="76"/>
      <c r="AG531" s="76"/>
      <c r="AH531" s="76"/>
      <c r="AI531" s="76"/>
      <c r="AJ531" s="76"/>
      <c r="AK531" s="76"/>
      <c r="AL531" s="76"/>
      <c r="AM531" s="76"/>
      <c r="AN531" s="76"/>
      <c r="AO531" s="76"/>
      <c r="AP531" s="76"/>
      <c r="AQ531" s="76"/>
      <c r="AS531" s="76"/>
      <c r="AU531" s="76"/>
      <c r="AV531" s="76"/>
      <c r="AW531" s="76"/>
      <c r="AX531" s="76"/>
      <c r="AY531" s="76"/>
      <c r="AZ531" s="76"/>
      <c r="BA531" s="76"/>
      <c r="BB531" s="76"/>
      <c r="BC531" s="76"/>
      <c r="BD531" s="76"/>
      <c r="BE531" s="76"/>
      <c r="BF531" s="76"/>
      <c r="BG531" s="76"/>
      <c r="BH531" s="76"/>
      <c r="BI531" s="76"/>
      <c r="BJ531" s="76"/>
      <c r="BK531" s="76"/>
      <c r="BL531" s="76"/>
      <c r="BM531" s="76"/>
      <c r="BN531" s="76"/>
      <c r="BO531" s="76"/>
      <c r="BP531" s="76"/>
      <c r="BQ531" s="76"/>
      <c r="BR531" s="76"/>
      <c r="BS531" s="76"/>
      <c r="BT531" s="76"/>
      <c r="BU531" s="76"/>
      <c r="BV531" s="76"/>
      <c r="BW531" s="76"/>
      <c r="BX531" s="76"/>
      <c r="BY531" s="76"/>
      <c r="BZ531" s="76"/>
      <c r="CA531" s="76"/>
      <c r="CB531" s="76"/>
      <c r="CC531" s="76"/>
      <c r="CD531" s="76"/>
      <c r="CE531" s="76"/>
      <c r="CF531" s="76"/>
      <c r="CG531" s="76"/>
      <c r="CH531" s="76"/>
      <c r="CI531" s="76"/>
      <c r="CJ531" s="76"/>
      <c r="CK531" s="76"/>
      <c r="CL531" s="76"/>
      <c r="CM531" s="77"/>
      <c r="CN531" s="77"/>
      <c r="CO531" s="77"/>
      <c r="CP531" s="77"/>
      <c r="CQ531" s="77"/>
      <c r="CR531" s="77"/>
      <c r="CS531" s="77"/>
      <c r="CT531" s="77"/>
      <c r="CU531" s="77"/>
      <c r="CV531" s="76"/>
      <c r="CW531" s="147"/>
      <c r="CX531" s="76"/>
      <c r="CY531" s="147"/>
      <c r="CZ531" s="76"/>
      <c r="DA531" s="147"/>
      <c r="DB531" s="76"/>
      <c r="DC531" s="147"/>
      <c r="DD531" s="76"/>
    </row>
    <row r="532" spans="2:108" x14ac:dyDescent="0.2"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  <c r="AN532" s="76"/>
      <c r="AO532" s="76"/>
      <c r="AP532" s="76"/>
      <c r="AQ532" s="76"/>
      <c r="AS532" s="76"/>
      <c r="AU532" s="76"/>
      <c r="AV532" s="76"/>
      <c r="AW532" s="76"/>
      <c r="AX532" s="76"/>
      <c r="AY532" s="76"/>
      <c r="AZ532" s="76"/>
      <c r="BA532" s="76"/>
      <c r="BB532" s="76"/>
      <c r="BC532" s="76"/>
      <c r="BD532" s="76"/>
      <c r="BE532" s="76"/>
      <c r="BF532" s="76"/>
      <c r="BG532" s="76"/>
      <c r="BH532" s="76"/>
      <c r="BI532" s="76"/>
      <c r="BJ532" s="76"/>
      <c r="BK532" s="76"/>
      <c r="BL532" s="76"/>
      <c r="BM532" s="76"/>
      <c r="BN532" s="76"/>
      <c r="BO532" s="76"/>
      <c r="BP532" s="76"/>
      <c r="BQ532" s="76"/>
      <c r="BR532" s="76"/>
      <c r="BS532" s="76"/>
      <c r="BT532" s="76"/>
      <c r="BU532" s="76"/>
      <c r="BV532" s="76"/>
      <c r="BW532" s="76"/>
      <c r="BX532" s="76"/>
      <c r="BY532" s="76"/>
      <c r="BZ532" s="76"/>
      <c r="CA532" s="76"/>
      <c r="CB532" s="76"/>
      <c r="CC532" s="76"/>
      <c r="CD532" s="76"/>
      <c r="CE532" s="76"/>
      <c r="CF532" s="76"/>
      <c r="CG532" s="76"/>
      <c r="CH532" s="76"/>
      <c r="CI532" s="76"/>
      <c r="CJ532" s="76"/>
      <c r="CK532" s="76"/>
      <c r="CL532" s="76"/>
      <c r="CM532" s="77"/>
      <c r="CN532" s="77"/>
      <c r="CO532" s="77"/>
      <c r="CP532" s="77"/>
      <c r="CQ532" s="77"/>
      <c r="CR532" s="77"/>
      <c r="CS532" s="77"/>
      <c r="CT532" s="77"/>
      <c r="CU532" s="77"/>
      <c r="CV532" s="76"/>
      <c r="CW532" s="147"/>
      <c r="CX532" s="76"/>
      <c r="CY532" s="147"/>
      <c r="CZ532" s="76"/>
      <c r="DA532" s="147"/>
      <c r="DB532" s="76"/>
      <c r="DC532" s="147"/>
      <c r="DD532" s="76"/>
    </row>
    <row r="533" spans="2:108" x14ac:dyDescent="0.2"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6"/>
      <c r="AB533" s="76"/>
      <c r="AC533" s="76"/>
      <c r="AD533" s="76"/>
      <c r="AE533" s="76"/>
      <c r="AF533" s="76"/>
      <c r="AG533" s="76"/>
      <c r="AH533" s="76"/>
      <c r="AI533" s="76"/>
      <c r="AJ533" s="76"/>
      <c r="AK533" s="76"/>
      <c r="AL533" s="76"/>
      <c r="AM533" s="76"/>
      <c r="AN533" s="76"/>
      <c r="AO533" s="76"/>
      <c r="AP533" s="76"/>
      <c r="AQ533" s="76"/>
      <c r="AS533" s="76"/>
      <c r="AU533" s="76"/>
      <c r="AV533" s="76"/>
      <c r="AW533" s="76"/>
      <c r="AX533" s="76"/>
      <c r="AY533" s="76"/>
      <c r="AZ533" s="76"/>
      <c r="BA533" s="76"/>
      <c r="BB533" s="76"/>
      <c r="BC533" s="76"/>
      <c r="BD533" s="76"/>
      <c r="BE533" s="76"/>
      <c r="BF533" s="76"/>
      <c r="BG533" s="76"/>
      <c r="BH533" s="76"/>
      <c r="BI533" s="76"/>
      <c r="BJ533" s="76"/>
      <c r="BK533" s="76"/>
      <c r="BL533" s="76"/>
      <c r="BM533" s="76"/>
      <c r="BN533" s="76"/>
      <c r="BO533" s="76"/>
      <c r="BP533" s="76"/>
      <c r="BQ533" s="76"/>
      <c r="BR533" s="76"/>
      <c r="BS533" s="76"/>
      <c r="BT533" s="76"/>
      <c r="BU533" s="76"/>
      <c r="BV533" s="76"/>
      <c r="BW533" s="76"/>
      <c r="BX533" s="76"/>
      <c r="BY533" s="76"/>
      <c r="BZ533" s="76"/>
      <c r="CA533" s="76"/>
      <c r="CB533" s="76"/>
      <c r="CC533" s="76"/>
      <c r="CD533" s="76"/>
      <c r="CE533" s="76"/>
      <c r="CF533" s="76"/>
      <c r="CG533" s="76"/>
      <c r="CH533" s="76"/>
      <c r="CI533" s="76"/>
      <c r="CJ533" s="76"/>
      <c r="CK533" s="76"/>
      <c r="CL533" s="76"/>
      <c r="CM533" s="77"/>
      <c r="CN533" s="77"/>
      <c r="CO533" s="77"/>
      <c r="CP533" s="77"/>
      <c r="CQ533" s="77"/>
      <c r="CR533" s="77"/>
      <c r="CS533" s="77"/>
      <c r="CT533" s="77"/>
      <c r="CU533" s="77"/>
      <c r="CV533" s="76"/>
      <c r="CW533" s="147"/>
      <c r="CX533" s="76"/>
      <c r="CY533" s="147"/>
      <c r="CZ533" s="76"/>
      <c r="DA533" s="147"/>
      <c r="DB533" s="76"/>
      <c r="DC533" s="147"/>
      <c r="DD533" s="76"/>
    </row>
    <row r="534" spans="2:108" x14ac:dyDescent="0.2"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6"/>
      <c r="AB534" s="76"/>
      <c r="AC534" s="76"/>
      <c r="AD534" s="76"/>
      <c r="AE534" s="76"/>
      <c r="AF534" s="76"/>
      <c r="AG534" s="76"/>
      <c r="AH534" s="76"/>
      <c r="AI534" s="76"/>
      <c r="AJ534" s="76"/>
      <c r="AK534" s="76"/>
      <c r="AL534" s="76"/>
      <c r="AM534" s="76"/>
      <c r="AN534" s="76"/>
      <c r="AO534" s="76"/>
      <c r="AP534" s="76"/>
      <c r="AQ534" s="76"/>
      <c r="AS534" s="76"/>
      <c r="AU534" s="76"/>
      <c r="AV534" s="76"/>
      <c r="AW534" s="76"/>
      <c r="AX534" s="76"/>
      <c r="AY534" s="76"/>
      <c r="AZ534" s="76"/>
      <c r="BA534" s="76"/>
      <c r="BB534" s="76"/>
      <c r="BC534" s="76"/>
      <c r="BD534" s="76"/>
      <c r="BE534" s="76"/>
      <c r="BF534" s="76"/>
      <c r="BG534" s="76"/>
      <c r="BH534" s="76"/>
      <c r="BI534" s="76"/>
      <c r="BJ534" s="76"/>
      <c r="BK534" s="76"/>
      <c r="BL534" s="76"/>
      <c r="BM534" s="76"/>
      <c r="BN534" s="76"/>
      <c r="BO534" s="76"/>
      <c r="BP534" s="76"/>
      <c r="BQ534" s="76"/>
      <c r="BR534" s="76"/>
      <c r="BS534" s="76"/>
      <c r="BT534" s="76"/>
      <c r="BU534" s="76"/>
      <c r="BV534" s="76"/>
      <c r="BW534" s="76"/>
      <c r="BX534" s="76"/>
      <c r="BY534" s="76"/>
      <c r="BZ534" s="76"/>
      <c r="CA534" s="76"/>
      <c r="CB534" s="76"/>
      <c r="CC534" s="76"/>
      <c r="CD534" s="76"/>
      <c r="CE534" s="76"/>
      <c r="CF534" s="76"/>
      <c r="CG534" s="76"/>
      <c r="CH534" s="76"/>
      <c r="CI534" s="76"/>
      <c r="CJ534" s="76"/>
      <c r="CK534" s="76"/>
      <c r="CL534" s="76"/>
      <c r="CM534" s="77"/>
      <c r="CN534" s="77"/>
      <c r="CO534" s="77"/>
      <c r="CP534" s="77"/>
      <c r="CQ534" s="77"/>
      <c r="CR534" s="77"/>
      <c r="CS534" s="77"/>
      <c r="CT534" s="77"/>
      <c r="CU534" s="77"/>
      <c r="CV534" s="76"/>
      <c r="CW534" s="147"/>
      <c r="CX534" s="76"/>
      <c r="CY534" s="147"/>
      <c r="CZ534" s="76"/>
      <c r="DA534" s="147"/>
      <c r="DB534" s="76"/>
      <c r="DC534" s="147"/>
      <c r="DD534" s="76"/>
    </row>
    <row r="535" spans="2:108" x14ac:dyDescent="0.2"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6"/>
      <c r="AB535" s="76"/>
      <c r="AC535" s="76"/>
      <c r="AD535" s="76"/>
      <c r="AE535" s="76"/>
      <c r="AF535" s="76"/>
      <c r="AG535" s="76"/>
      <c r="AH535" s="76"/>
      <c r="AI535" s="76"/>
      <c r="AJ535" s="76"/>
      <c r="AK535" s="76"/>
      <c r="AL535" s="76"/>
      <c r="AM535" s="76"/>
      <c r="AN535" s="76"/>
      <c r="AO535" s="76"/>
      <c r="AP535" s="76"/>
      <c r="AQ535" s="76"/>
      <c r="AS535" s="76"/>
      <c r="AU535" s="76"/>
      <c r="AV535" s="76"/>
      <c r="AW535" s="76"/>
      <c r="AX535" s="76"/>
      <c r="AY535" s="76"/>
      <c r="AZ535" s="76"/>
      <c r="BA535" s="76"/>
      <c r="BB535" s="76"/>
      <c r="BC535" s="76"/>
      <c r="BD535" s="76"/>
      <c r="BE535" s="76"/>
      <c r="BF535" s="76"/>
      <c r="BG535" s="76"/>
      <c r="BH535" s="76"/>
      <c r="BI535" s="76"/>
      <c r="BJ535" s="76"/>
      <c r="BK535" s="76"/>
      <c r="BL535" s="76"/>
      <c r="BM535" s="76"/>
      <c r="BN535" s="76"/>
      <c r="BO535" s="76"/>
      <c r="BP535" s="76"/>
      <c r="BQ535" s="76"/>
      <c r="BR535" s="76"/>
      <c r="BS535" s="76"/>
      <c r="BT535" s="76"/>
      <c r="BU535" s="76"/>
      <c r="BV535" s="76"/>
      <c r="BW535" s="76"/>
      <c r="BX535" s="76"/>
      <c r="BY535" s="76"/>
      <c r="BZ535" s="76"/>
      <c r="CA535" s="76"/>
      <c r="CB535" s="76"/>
      <c r="CC535" s="76"/>
      <c r="CD535" s="76"/>
      <c r="CE535" s="76"/>
      <c r="CF535" s="76"/>
      <c r="CG535" s="76"/>
      <c r="CH535" s="76"/>
      <c r="CI535" s="76"/>
      <c r="CJ535" s="76"/>
      <c r="CK535" s="76"/>
      <c r="CL535" s="76"/>
      <c r="CM535" s="77"/>
      <c r="CN535" s="77"/>
      <c r="CO535" s="77"/>
      <c r="CP535" s="77"/>
      <c r="CQ535" s="77"/>
      <c r="CR535" s="77"/>
      <c r="CS535" s="77"/>
      <c r="CT535" s="77"/>
      <c r="CU535" s="77"/>
      <c r="CV535" s="76"/>
      <c r="CW535" s="147"/>
      <c r="CX535" s="76"/>
      <c r="CY535" s="147"/>
      <c r="CZ535" s="76"/>
      <c r="DA535" s="147"/>
      <c r="DB535" s="76"/>
      <c r="DC535" s="147"/>
      <c r="DD535" s="76"/>
    </row>
    <row r="536" spans="2:108" x14ac:dyDescent="0.2"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6"/>
      <c r="AB536" s="76"/>
      <c r="AC536" s="76"/>
      <c r="AD536" s="76"/>
      <c r="AE536" s="76"/>
      <c r="AF536" s="76"/>
      <c r="AG536" s="76"/>
      <c r="AH536" s="76"/>
      <c r="AI536" s="76"/>
      <c r="AJ536" s="76"/>
      <c r="AK536" s="76"/>
      <c r="AL536" s="76"/>
      <c r="AM536" s="76"/>
      <c r="AN536" s="76"/>
      <c r="AO536" s="76"/>
      <c r="AP536" s="76"/>
      <c r="AQ536" s="76"/>
      <c r="AS536" s="76"/>
      <c r="AU536" s="76"/>
      <c r="AV536" s="76"/>
      <c r="AW536" s="76"/>
      <c r="AX536" s="76"/>
      <c r="AY536" s="76"/>
      <c r="AZ536" s="76"/>
      <c r="BA536" s="76"/>
      <c r="BB536" s="76"/>
      <c r="BC536" s="76"/>
      <c r="BD536" s="76"/>
      <c r="BE536" s="76"/>
      <c r="BF536" s="76"/>
      <c r="BG536" s="76"/>
      <c r="BH536" s="76"/>
      <c r="BI536" s="76"/>
      <c r="BJ536" s="76"/>
      <c r="BK536" s="76"/>
      <c r="BL536" s="76"/>
      <c r="BM536" s="76"/>
      <c r="BN536" s="76"/>
      <c r="BO536" s="76"/>
      <c r="BP536" s="76"/>
      <c r="BQ536" s="76"/>
      <c r="BR536" s="76"/>
      <c r="BS536" s="76"/>
      <c r="BT536" s="76"/>
      <c r="BU536" s="76"/>
      <c r="BV536" s="76"/>
      <c r="BW536" s="76"/>
      <c r="BX536" s="76"/>
      <c r="BY536" s="76"/>
      <c r="BZ536" s="76"/>
      <c r="CA536" s="76"/>
      <c r="CB536" s="76"/>
      <c r="CC536" s="76"/>
      <c r="CD536" s="76"/>
      <c r="CE536" s="76"/>
      <c r="CF536" s="76"/>
      <c r="CG536" s="76"/>
      <c r="CH536" s="76"/>
      <c r="CI536" s="76"/>
      <c r="CJ536" s="76"/>
      <c r="CK536" s="76"/>
      <c r="CL536" s="76"/>
      <c r="CM536" s="77"/>
      <c r="CN536" s="77"/>
      <c r="CO536" s="77"/>
      <c r="CP536" s="77"/>
      <c r="CQ536" s="77"/>
      <c r="CR536" s="77"/>
      <c r="CS536" s="77"/>
      <c r="CT536" s="77"/>
      <c r="CU536" s="77"/>
      <c r="CV536" s="76"/>
      <c r="CW536" s="147"/>
      <c r="CX536" s="76"/>
      <c r="CY536" s="147"/>
      <c r="CZ536" s="76"/>
      <c r="DA536" s="147"/>
      <c r="DB536" s="76"/>
      <c r="DC536" s="147"/>
      <c r="DD536" s="76"/>
    </row>
    <row r="537" spans="2:108" x14ac:dyDescent="0.2"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6"/>
      <c r="AB537" s="76"/>
      <c r="AC537" s="76"/>
      <c r="AD537" s="76"/>
      <c r="AE537" s="76"/>
      <c r="AF537" s="76"/>
      <c r="AG537" s="76"/>
      <c r="AH537" s="76"/>
      <c r="AI537" s="76"/>
      <c r="AJ537" s="76"/>
      <c r="AK537" s="76"/>
      <c r="AL537" s="76"/>
      <c r="AM537" s="76"/>
      <c r="AN537" s="76"/>
      <c r="AO537" s="76"/>
      <c r="AP537" s="76"/>
      <c r="AQ537" s="76"/>
      <c r="AS537" s="76"/>
      <c r="AU537" s="76"/>
      <c r="AV537" s="76"/>
      <c r="AW537" s="76"/>
      <c r="AX537" s="76"/>
      <c r="AY537" s="76"/>
      <c r="AZ537" s="76"/>
      <c r="BA537" s="76"/>
      <c r="BB537" s="76"/>
      <c r="BC537" s="76"/>
      <c r="BD537" s="76"/>
      <c r="BE537" s="76"/>
      <c r="BF537" s="76"/>
      <c r="BG537" s="76"/>
      <c r="BH537" s="76"/>
      <c r="BI537" s="76"/>
      <c r="BJ537" s="76"/>
      <c r="BK537" s="76"/>
      <c r="BL537" s="76"/>
      <c r="BM537" s="76"/>
      <c r="BN537" s="76"/>
      <c r="BO537" s="76"/>
      <c r="BP537" s="76"/>
      <c r="BQ537" s="76"/>
      <c r="BR537" s="76"/>
      <c r="BS537" s="76"/>
      <c r="BT537" s="76"/>
      <c r="BU537" s="76"/>
      <c r="BV537" s="76"/>
      <c r="BW537" s="76"/>
      <c r="BX537" s="76"/>
      <c r="BY537" s="76"/>
      <c r="BZ537" s="76"/>
      <c r="CA537" s="76"/>
      <c r="CB537" s="76"/>
      <c r="CC537" s="76"/>
      <c r="CD537" s="76"/>
      <c r="CE537" s="76"/>
      <c r="CF537" s="76"/>
      <c r="CG537" s="76"/>
      <c r="CH537" s="76"/>
      <c r="CI537" s="76"/>
      <c r="CJ537" s="76"/>
      <c r="CK537" s="76"/>
      <c r="CL537" s="76"/>
      <c r="CM537" s="77"/>
      <c r="CN537" s="77"/>
      <c r="CO537" s="77"/>
      <c r="CP537" s="77"/>
      <c r="CQ537" s="77"/>
      <c r="CR537" s="77"/>
      <c r="CS537" s="77"/>
      <c r="CT537" s="77"/>
      <c r="CU537" s="77"/>
      <c r="CV537" s="76"/>
      <c r="CW537" s="147"/>
      <c r="CX537" s="76"/>
      <c r="CY537" s="147"/>
      <c r="CZ537" s="76"/>
      <c r="DA537" s="147"/>
      <c r="DB537" s="76"/>
      <c r="DC537" s="147"/>
      <c r="DD537" s="76"/>
    </row>
    <row r="538" spans="2:108" x14ac:dyDescent="0.2"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6"/>
      <c r="AB538" s="76"/>
      <c r="AC538" s="76"/>
      <c r="AD538" s="76"/>
      <c r="AE538" s="76"/>
      <c r="AF538" s="76"/>
      <c r="AG538" s="76"/>
      <c r="AH538" s="76"/>
      <c r="AI538" s="76"/>
      <c r="AJ538" s="76"/>
      <c r="AK538" s="76"/>
      <c r="AL538" s="76"/>
      <c r="AM538" s="76"/>
      <c r="AN538" s="76"/>
      <c r="AO538" s="76"/>
      <c r="AP538" s="76"/>
      <c r="AQ538" s="76"/>
      <c r="AS538" s="76"/>
      <c r="AU538" s="76"/>
      <c r="AV538" s="76"/>
      <c r="AW538" s="76"/>
      <c r="AX538" s="76"/>
      <c r="AY538" s="76"/>
      <c r="AZ538" s="76"/>
      <c r="BA538" s="76"/>
      <c r="BB538" s="76"/>
      <c r="BC538" s="76"/>
      <c r="BD538" s="76"/>
      <c r="BE538" s="76"/>
      <c r="BF538" s="76"/>
      <c r="BG538" s="76"/>
      <c r="BH538" s="76"/>
      <c r="BI538" s="76"/>
      <c r="BJ538" s="76"/>
      <c r="BK538" s="76"/>
      <c r="BL538" s="76"/>
      <c r="BM538" s="76"/>
      <c r="BN538" s="76"/>
      <c r="BO538" s="76"/>
      <c r="BP538" s="76"/>
      <c r="BQ538" s="76"/>
      <c r="BR538" s="76"/>
      <c r="BS538" s="76"/>
      <c r="BT538" s="76"/>
      <c r="BU538" s="76"/>
      <c r="BV538" s="76"/>
      <c r="BW538" s="76"/>
      <c r="BX538" s="76"/>
      <c r="BY538" s="76"/>
      <c r="BZ538" s="76"/>
      <c r="CA538" s="76"/>
      <c r="CB538" s="76"/>
      <c r="CC538" s="76"/>
      <c r="CD538" s="76"/>
      <c r="CE538" s="76"/>
      <c r="CF538" s="76"/>
      <c r="CG538" s="76"/>
      <c r="CH538" s="76"/>
      <c r="CI538" s="76"/>
      <c r="CJ538" s="76"/>
      <c r="CK538" s="76"/>
      <c r="CL538" s="76"/>
      <c r="CM538" s="77"/>
      <c r="CN538" s="77"/>
      <c r="CO538" s="77"/>
      <c r="CP538" s="77"/>
      <c r="CQ538" s="77"/>
      <c r="CR538" s="77"/>
      <c r="CS538" s="77"/>
      <c r="CT538" s="77"/>
      <c r="CU538" s="77"/>
      <c r="CV538" s="76"/>
      <c r="CW538" s="147"/>
      <c r="CX538" s="76"/>
      <c r="CY538" s="147"/>
      <c r="CZ538" s="76"/>
      <c r="DA538" s="147"/>
      <c r="DB538" s="76"/>
      <c r="DC538" s="147"/>
      <c r="DD538" s="76"/>
    </row>
    <row r="539" spans="2:108" x14ac:dyDescent="0.2"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6"/>
      <c r="AB539" s="76"/>
      <c r="AC539" s="76"/>
      <c r="AD539" s="76"/>
      <c r="AE539" s="76"/>
      <c r="AF539" s="76"/>
      <c r="AG539" s="76"/>
      <c r="AH539" s="76"/>
      <c r="AI539" s="76"/>
      <c r="AJ539" s="76"/>
      <c r="AK539" s="76"/>
      <c r="AL539" s="76"/>
      <c r="AM539" s="76"/>
      <c r="AN539" s="76"/>
      <c r="AO539" s="76"/>
      <c r="AP539" s="76"/>
      <c r="AQ539" s="76"/>
      <c r="AS539" s="76"/>
      <c r="AU539" s="76"/>
      <c r="AV539" s="76"/>
      <c r="AW539" s="76"/>
      <c r="AX539" s="76"/>
      <c r="AY539" s="76"/>
      <c r="AZ539" s="76"/>
      <c r="BA539" s="76"/>
      <c r="BB539" s="76"/>
      <c r="BC539" s="76"/>
      <c r="BD539" s="76"/>
      <c r="BE539" s="76"/>
      <c r="BF539" s="76"/>
      <c r="BG539" s="76"/>
      <c r="BH539" s="76"/>
      <c r="BI539" s="76"/>
      <c r="BJ539" s="76"/>
      <c r="BK539" s="76"/>
      <c r="BL539" s="76"/>
      <c r="BM539" s="76"/>
      <c r="BN539" s="76"/>
      <c r="BO539" s="76"/>
      <c r="BP539" s="76"/>
      <c r="BQ539" s="76"/>
      <c r="BR539" s="76"/>
      <c r="BS539" s="76"/>
      <c r="BT539" s="76"/>
      <c r="BU539" s="76"/>
      <c r="BV539" s="76"/>
      <c r="BW539" s="76"/>
      <c r="BX539" s="76"/>
      <c r="BY539" s="76"/>
      <c r="BZ539" s="76"/>
      <c r="CA539" s="76"/>
      <c r="CB539" s="76"/>
      <c r="CC539" s="76"/>
      <c r="CD539" s="76"/>
      <c r="CE539" s="76"/>
      <c r="CF539" s="76"/>
      <c r="CG539" s="76"/>
      <c r="CH539" s="76"/>
      <c r="CI539" s="76"/>
      <c r="CJ539" s="76"/>
      <c r="CK539" s="76"/>
      <c r="CL539" s="76"/>
      <c r="CM539" s="77"/>
      <c r="CN539" s="77"/>
      <c r="CO539" s="77"/>
      <c r="CP539" s="77"/>
      <c r="CQ539" s="77"/>
      <c r="CR539" s="77"/>
      <c r="CS539" s="77"/>
      <c r="CT539" s="77"/>
      <c r="CU539" s="77"/>
      <c r="CV539" s="76"/>
      <c r="CW539" s="147"/>
      <c r="CX539" s="76"/>
      <c r="CY539" s="147"/>
      <c r="CZ539" s="76"/>
      <c r="DA539" s="147"/>
      <c r="DB539" s="76"/>
      <c r="DC539" s="147"/>
      <c r="DD539" s="76"/>
    </row>
    <row r="540" spans="2:108" x14ac:dyDescent="0.2"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  <c r="AA540" s="76"/>
      <c r="AB540" s="76"/>
      <c r="AC540" s="76"/>
      <c r="AD540" s="76"/>
      <c r="AE540" s="76"/>
      <c r="AF540" s="76"/>
      <c r="AG540" s="76"/>
      <c r="AH540" s="76"/>
      <c r="AI540" s="76"/>
      <c r="AJ540" s="76"/>
      <c r="AK540" s="76"/>
      <c r="AL540" s="76"/>
      <c r="AM540" s="76"/>
      <c r="AN540" s="76"/>
      <c r="AO540" s="76"/>
      <c r="AP540" s="76"/>
      <c r="AQ540" s="76"/>
      <c r="AS540" s="76"/>
      <c r="AU540" s="76"/>
      <c r="AV540" s="76"/>
      <c r="AW540" s="76"/>
      <c r="AX540" s="76"/>
      <c r="AY540" s="76"/>
      <c r="AZ540" s="76"/>
      <c r="BA540" s="76"/>
      <c r="BB540" s="76"/>
      <c r="BC540" s="76"/>
      <c r="BD540" s="76"/>
      <c r="BE540" s="76"/>
      <c r="BF540" s="76"/>
      <c r="BG540" s="76"/>
      <c r="BH540" s="76"/>
      <c r="BI540" s="76"/>
      <c r="BJ540" s="76"/>
      <c r="BK540" s="76"/>
      <c r="BL540" s="76"/>
      <c r="BM540" s="76"/>
      <c r="BN540" s="76"/>
      <c r="BO540" s="76"/>
      <c r="BP540" s="76"/>
      <c r="BQ540" s="76"/>
      <c r="BR540" s="76"/>
      <c r="BS540" s="76"/>
      <c r="BT540" s="76"/>
      <c r="BU540" s="76"/>
      <c r="BV540" s="76"/>
      <c r="BW540" s="76"/>
      <c r="BX540" s="76"/>
      <c r="BY540" s="76"/>
      <c r="BZ540" s="76"/>
      <c r="CA540" s="76"/>
      <c r="CB540" s="76"/>
      <c r="CC540" s="76"/>
      <c r="CD540" s="76"/>
      <c r="CE540" s="76"/>
      <c r="CF540" s="76"/>
      <c r="CG540" s="76"/>
      <c r="CH540" s="76"/>
      <c r="CI540" s="76"/>
      <c r="CJ540" s="76"/>
      <c r="CK540" s="76"/>
      <c r="CL540" s="76"/>
      <c r="CM540" s="77"/>
      <c r="CN540" s="77"/>
      <c r="CO540" s="77"/>
      <c r="CP540" s="77"/>
      <c r="CQ540" s="77"/>
      <c r="CR540" s="77"/>
      <c r="CS540" s="77"/>
      <c r="CT540" s="77"/>
      <c r="CU540" s="77"/>
      <c r="CV540" s="76"/>
      <c r="CW540" s="147"/>
      <c r="CX540" s="76"/>
      <c r="CY540" s="147"/>
      <c r="CZ540" s="76"/>
      <c r="DA540" s="147"/>
      <c r="DB540" s="76"/>
      <c r="DC540" s="147"/>
      <c r="DD540" s="76"/>
    </row>
    <row r="541" spans="2:108" x14ac:dyDescent="0.2"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6"/>
      <c r="AB541" s="76"/>
      <c r="AC541" s="76"/>
      <c r="AD541" s="76"/>
      <c r="AE541" s="76"/>
      <c r="AF541" s="76"/>
      <c r="AG541" s="76"/>
      <c r="AH541" s="76"/>
      <c r="AI541" s="76"/>
      <c r="AJ541" s="76"/>
      <c r="AK541" s="76"/>
      <c r="AL541" s="76"/>
      <c r="AM541" s="76"/>
      <c r="AN541" s="76"/>
      <c r="AO541" s="76"/>
      <c r="AP541" s="76"/>
      <c r="AQ541" s="76"/>
      <c r="AS541" s="76"/>
      <c r="AU541" s="76"/>
      <c r="AV541" s="76"/>
      <c r="AW541" s="76"/>
      <c r="AX541" s="76"/>
      <c r="AY541" s="76"/>
      <c r="AZ541" s="76"/>
      <c r="BA541" s="76"/>
      <c r="BB541" s="76"/>
      <c r="BC541" s="76"/>
      <c r="BD541" s="76"/>
      <c r="BE541" s="76"/>
      <c r="BF541" s="76"/>
      <c r="BG541" s="76"/>
      <c r="BH541" s="76"/>
      <c r="BI541" s="76"/>
      <c r="BJ541" s="76"/>
      <c r="BK541" s="76"/>
      <c r="BL541" s="76"/>
      <c r="BM541" s="76"/>
      <c r="BN541" s="76"/>
      <c r="BO541" s="76"/>
      <c r="BP541" s="76"/>
      <c r="BQ541" s="76"/>
      <c r="BR541" s="76"/>
      <c r="BS541" s="76"/>
      <c r="BT541" s="76"/>
      <c r="BU541" s="76"/>
      <c r="BV541" s="76"/>
      <c r="BW541" s="76"/>
      <c r="BX541" s="76"/>
      <c r="BY541" s="76"/>
      <c r="BZ541" s="76"/>
      <c r="CA541" s="76"/>
      <c r="CB541" s="76"/>
      <c r="CC541" s="76"/>
      <c r="CD541" s="76"/>
      <c r="CE541" s="76"/>
      <c r="CF541" s="76"/>
      <c r="CG541" s="76"/>
      <c r="CH541" s="76"/>
      <c r="CI541" s="76"/>
      <c r="CJ541" s="76"/>
      <c r="CK541" s="76"/>
      <c r="CL541" s="76"/>
      <c r="CM541" s="77"/>
      <c r="CN541" s="77"/>
      <c r="CO541" s="77"/>
      <c r="CP541" s="77"/>
      <c r="CQ541" s="77"/>
      <c r="CR541" s="77"/>
      <c r="CS541" s="77"/>
      <c r="CT541" s="77"/>
      <c r="CU541" s="77"/>
      <c r="CV541" s="76"/>
      <c r="CW541" s="147"/>
      <c r="CX541" s="76"/>
      <c r="CY541" s="147"/>
      <c r="CZ541" s="76"/>
      <c r="DA541" s="147"/>
      <c r="DB541" s="76"/>
      <c r="DC541" s="147"/>
      <c r="DD541" s="76"/>
    </row>
    <row r="542" spans="2:108" x14ac:dyDescent="0.2"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  <c r="AA542" s="76"/>
      <c r="AB542" s="76"/>
      <c r="AC542" s="76"/>
      <c r="AD542" s="76"/>
      <c r="AE542" s="76"/>
      <c r="AF542" s="76"/>
      <c r="AG542" s="76"/>
      <c r="AH542" s="76"/>
      <c r="AI542" s="76"/>
      <c r="AJ542" s="76"/>
      <c r="AK542" s="76"/>
      <c r="AL542" s="76"/>
      <c r="AM542" s="76"/>
      <c r="AN542" s="76"/>
      <c r="AO542" s="76"/>
      <c r="AP542" s="76"/>
      <c r="AQ542" s="76"/>
      <c r="AS542" s="76"/>
      <c r="AU542" s="76"/>
      <c r="AV542" s="76"/>
      <c r="AW542" s="76"/>
      <c r="AX542" s="76"/>
      <c r="AY542" s="76"/>
      <c r="AZ542" s="76"/>
      <c r="BA542" s="76"/>
      <c r="BB542" s="76"/>
      <c r="BC542" s="76"/>
      <c r="BD542" s="76"/>
      <c r="BE542" s="76"/>
      <c r="BF542" s="76"/>
      <c r="BG542" s="76"/>
      <c r="BH542" s="76"/>
      <c r="BI542" s="76"/>
      <c r="BJ542" s="76"/>
      <c r="BK542" s="76"/>
      <c r="BL542" s="76"/>
      <c r="BM542" s="76"/>
      <c r="BN542" s="76"/>
      <c r="BO542" s="76"/>
      <c r="BP542" s="76"/>
      <c r="BQ542" s="76"/>
      <c r="BR542" s="76"/>
      <c r="BS542" s="76"/>
      <c r="BT542" s="76"/>
      <c r="BU542" s="76"/>
      <c r="BV542" s="76"/>
      <c r="BW542" s="76"/>
      <c r="BX542" s="76"/>
      <c r="BY542" s="76"/>
      <c r="BZ542" s="76"/>
      <c r="CA542" s="76"/>
      <c r="CB542" s="76"/>
      <c r="CC542" s="76"/>
      <c r="CD542" s="76"/>
      <c r="CE542" s="76"/>
      <c r="CF542" s="76"/>
      <c r="CG542" s="76"/>
      <c r="CH542" s="76"/>
      <c r="CI542" s="76"/>
      <c r="CJ542" s="76"/>
      <c r="CK542" s="76"/>
      <c r="CL542" s="76"/>
      <c r="CM542" s="77"/>
      <c r="CN542" s="77"/>
      <c r="CO542" s="77"/>
      <c r="CP542" s="77"/>
      <c r="CQ542" s="77"/>
      <c r="CR542" s="77"/>
      <c r="CS542" s="77"/>
      <c r="CT542" s="77"/>
      <c r="CU542" s="77"/>
      <c r="CV542" s="76"/>
      <c r="CW542" s="147"/>
      <c r="CX542" s="76"/>
      <c r="CY542" s="147"/>
      <c r="CZ542" s="76"/>
      <c r="DA542" s="147"/>
      <c r="DB542" s="76"/>
      <c r="DC542" s="147"/>
      <c r="DD542" s="76"/>
    </row>
    <row r="543" spans="2:108" x14ac:dyDescent="0.2"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  <c r="AA543" s="76"/>
      <c r="AB543" s="76"/>
      <c r="AC543" s="76"/>
      <c r="AD543" s="76"/>
      <c r="AE543" s="76"/>
      <c r="AF543" s="76"/>
      <c r="AG543" s="76"/>
      <c r="AH543" s="76"/>
      <c r="AI543" s="76"/>
      <c r="AJ543" s="76"/>
      <c r="AK543" s="76"/>
      <c r="AL543" s="76"/>
      <c r="AM543" s="76"/>
      <c r="AN543" s="76"/>
      <c r="AO543" s="76"/>
      <c r="AP543" s="76"/>
      <c r="AQ543" s="76"/>
      <c r="AS543" s="76"/>
      <c r="AU543" s="76"/>
      <c r="AV543" s="76"/>
      <c r="AW543" s="76"/>
      <c r="AX543" s="76"/>
      <c r="AY543" s="76"/>
      <c r="AZ543" s="76"/>
      <c r="BA543" s="76"/>
      <c r="BB543" s="76"/>
      <c r="BC543" s="76"/>
      <c r="BD543" s="76"/>
      <c r="BE543" s="76"/>
      <c r="BF543" s="76"/>
      <c r="BG543" s="76"/>
      <c r="BH543" s="76"/>
      <c r="BI543" s="76"/>
      <c r="BJ543" s="76"/>
      <c r="BK543" s="76"/>
      <c r="BL543" s="76"/>
      <c r="BM543" s="76"/>
      <c r="BN543" s="76"/>
      <c r="BO543" s="76"/>
      <c r="BP543" s="76"/>
      <c r="BQ543" s="76"/>
      <c r="BR543" s="76"/>
      <c r="BS543" s="76"/>
      <c r="BT543" s="76"/>
      <c r="BU543" s="76"/>
      <c r="BV543" s="76"/>
      <c r="BW543" s="76"/>
      <c r="BX543" s="76"/>
      <c r="BY543" s="76"/>
      <c r="BZ543" s="76"/>
      <c r="CA543" s="76"/>
      <c r="CB543" s="76"/>
      <c r="CC543" s="76"/>
      <c r="CD543" s="76"/>
      <c r="CE543" s="76"/>
      <c r="CF543" s="76"/>
      <c r="CG543" s="76"/>
      <c r="CH543" s="76"/>
      <c r="CI543" s="76"/>
      <c r="CJ543" s="76"/>
      <c r="CK543" s="76"/>
      <c r="CL543" s="76"/>
      <c r="CM543" s="77"/>
      <c r="CN543" s="77"/>
      <c r="CO543" s="77"/>
      <c r="CP543" s="77"/>
      <c r="CQ543" s="77"/>
      <c r="CR543" s="77"/>
      <c r="CS543" s="77"/>
      <c r="CT543" s="77"/>
      <c r="CU543" s="77"/>
      <c r="CV543" s="76"/>
      <c r="CW543" s="147"/>
      <c r="CX543" s="76"/>
      <c r="CY543" s="147"/>
      <c r="CZ543" s="76"/>
      <c r="DA543" s="147"/>
      <c r="DB543" s="76"/>
      <c r="DC543" s="147"/>
      <c r="DD543" s="76"/>
    </row>
    <row r="544" spans="2:108" x14ac:dyDescent="0.2"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  <c r="AA544" s="76"/>
      <c r="AB544" s="76"/>
      <c r="AC544" s="76"/>
      <c r="AD544" s="76"/>
      <c r="AE544" s="76"/>
      <c r="AF544" s="76"/>
      <c r="AG544" s="76"/>
      <c r="AH544" s="76"/>
      <c r="AI544" s="76"/>
      <c r="AJ544" s="76"/>
      <c r="AK544" s="76"/>
      <c r="AL544" s="76"/>
      <c r="AM544" s="76"/>
      <c r="AN544" s="76"/>
      <c r="AO544" s="76"/>
      <c r="AP544" s="76"/>
      <c r="AQ544" s="76"/>
      <c r="AS544" s="76"/>
      <c r="AU544" s="76"/>
      <c r="AV544" s="76"/>
      <c r="AW544" s="76"/>
      <c r="AX544" s="76"/>
      <c r="AY544" s="76"/>
      <c r="AZ544" s="76"/>
      <c r="BA544" s="76"/>
      <c r="BB544" s="76"/>
      <c r="BC544" s="76"/>
      <c r="BD544" s="76"/>
      <c r="BE544" s="76"/>
      <c r="BF544" s="76"/>
      <c r="BG544" s="76"/>
      <c r="BH544" s="76"/>
      <c r="BI544" s="76"/>
      <c r="BJ544" s="76"/>
      <c r="BK544" s="76"/>
      <c r="BL544" s="76"/>
      <c r="BM544" s="76"/>
      <c r="BN544" s="76"/>
      <c r="BO544" s="76"/>
      <c r="BP544" s="76"/>
      <c r="BQ544" s="76"/>
      <c r="BR544" s="76"/>
      <c r="BS544" s="76"/>
      <c r="BT544" s="76"/>
      <c r="BU544" s="76"/>
      <c r="BV544" s="76"/>
      <c r="BW544" s="76"/>
      <c r="BX544" s="76"/>
      <c r="BY544" s="76"/>
      <c r="BZ544" s="76"/>
      <c r="CA544" s="76"/>
      <c r="CB544" s="76"/>
      <c r="CC544" s="76"/>
      <c r="CD544" s="76"/>
      <c r="CE544" s="76"/>
      <c r="CF544" s="76"/>
      <c r="CG544" s="76"/>
      <c r="CH544" s="76"/>
      <c r="CI544" s="76"/>
      <c r="CJ544" s="76"/>
      <c r="CK544" s="76"/>
      <c r="CL544" s="76"/>
      <c r="CM544" s="77"/>
      <c r="CN544" s="77"/>
      <c r="CO544" s="77"/>
      <c r="CP544" s="77"/>
      <c r="CQ544" s="77"/>
      <c r="CR544" s="77"/>
      <c r="CS544" s="77"/>
      <c r="CT544" s="77"/>
      <c r="CU544" s="77"/>
      <c r="CV544" s="76"/>
      <c r="CW544" s="147"/>
      <c r="CX544" s="76"/>
      <c r="CY544" s="147"/>
      <c r="CZ544" s="76"/>
      <c r="DA544" s="147"/>
      <c r="DB544" s="76"/>
      <c r="DC544" s="147"/>
      <c r="DD544" s="76"/>
    </row>
    <row r="545" spans="2:108" x14ac:dyDescent="0.2"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6"/>
      <c r="AB545" s="76"/>
      <c r="AC545" s="76"/>
      <c r="AD545" s="76"/>
      <c r="AE545" s="76"/>
      <c r="AF545" s="76"/>
      <c r="AG545" s="76"/>
      <c r="AH545" s="76"/>
      <c r="AI545" s="76"/>
      <c r="AJ545" s="76"/>
      <c r="AK545" s="76"/>
      <c r="AL545" s="76"/>
      <c r="AM545" s="76"/>
      <c r="AN545" s="76"/>
      <c r="AO545" s="76"/>
      <c r="AP545" s="76"/>
      <c r="AQ545" s="76"/>
      <c r="AS545" s="76"/>
      <c r="AU545" s="76"/>
      <c r="AV545" s="76"/>
      <c r="AW545" s="76"/>
      <c r="AX545" s="76"/>
      <c r="AY545" s="76"/>
      <c r="AZ545" s="76"/>
      <c r="BA545" s="76"/>
      <c r="BB545" s="76"/>
      <c r="BC545" s="76"/>
      <c r="BD545" s="76"/>
      <c r="BE545" s="76"/>
      <c r="BF545" s="76"/>
      <c r="BG545" s="76"/>
      <c r="BH545" s="76"/>
      <c r="BI545" s="76"/>
      <c r="BJ545" s="76"/>
      <c r="BK545" s="76"/>
      <c r="BL545" s="76"/>
      <c r="BM545" s="76"/>
      <c r="BN545" s="76"/>
      <c r="BO545" s="76"/>
      <c r="BP545" s="76"/>
      <c r="BQ545" s="76"/>
      <c r="BR545" s="76"/>
      <c r="BS545" s="76"/>
      <c r="BT545" s="76"/>
      <c r="BU545" s="76"/>
      <c r="BV545" s="76"/>
      <c r="BW545" s="76"/>
      <c r="BX545" s="76"/>
      <c r="BY545" s="76"/>
      <c r="BZ545" s="76"/>
      <c r="CA545" s="76"/>
      <c r="CB545" s="76"/>
      <c r="CC545" s="76"/>
      <c r="CD545" s="76"/>
      <c r="CE545" s="76"/>
      <c r="CF545" s="76"/>
      <c r="CG545" s="76"/>
      <c r="CH545" s="76"/>
      <c r="CI545" s="76"/>
      <c r="CJ545" s="76"/>
      <c r="CK545" s="76"/>
      <c r="CL545" s="76"/>
      <c r="CM545" s="77"/>
      <c r="CN545" s="77"/>
      <c r="CO545" s="77"/>
      <c r="CP545" s="77"/>
      <c r="CQ545" s="77"/>
      <c r="CR545" s="77"/>
      <c r="CS545" s="77"/>
      <c r="CT545" s="77"/>
      <c r="CU545" s="77"/>
      <c r="CV545" s="76"/>
      <c r="CW545" s="147"/>
      <c r="CX545" s="76"/>
      <c r="CY545" s="147"/>
      <c r="CZ545" s="76"/>
      <c r="DA545" s="147"/>
      <c r="DB545" s="76"/>
      <c r="DC545" s="147"/>
      <c r="DD545" s="76"/>
    </row>
    <row r="546" spans="2:108" x14ac:dyDescent="0.2"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  <c r="AA546" s="76"/>
      <c r="AB546" s="76"/>
      <c r="AC546" s="76"/>
      <c r="AD546" s="76"/>
      <c r="AE546" s="76"/>
      <c r="AF546" s="76"/>
      <c r="AG546" s="76"/>
      <c r="AH546" s="76"/>
      <c r="AI546" s="76"/>
      <c r="AJ546" s="76"/>
      <c r="AK546" s="76"/>
      <c r="AL546" s="76"/>
      <c r="AM546" s="76"/>
      <c r="AN546" s="76"/>
      <c r="AO546" s="76"/>
      <c r="AP546" s="76"/>
      <c r="AQ546" s="76"/>
      <c r="AS546" s="76"/>
      <c r="AU546" s="76"/>
      <c r="AV546" s="76"/>
      <c r="AW546" s="76"/>
      <c r="AX546" s="76"/>
      <c r="AY546" s="76"/>
      <c r="AZ546" s="76"/>
      <c r="BA546" s="76"/>
      <c r="BB546" s="76"/>
      <c r="BC546" s="76"/>
      <c r="BD546" s="76"/>
      <c r="BE546" s="76"/>
      <c r="BF546" s="76"/>
      <c r="BG546" s="76"/>
      <c r="BH546" s="76"/>
      <c r="BI546" s="76"/>
      <c r="BJ546" s="76"/>
      <c r="BK546" s="76"/>
      <c r="BL546" s="76"/>
      <c r="BM546" s="76"/>
      <c r="BN546" s="76"/>
      <c r="BO546" s="76"/>
      <c r="BP546" s="76"/>
      <c r="BQ546" s="76"/>
      <c r="BR546" s="76"/>
      <c r="BS546" s="76"/>
      <c r="BT546" s="76"/>
      <c r="BU546" s="76"/>
      <c r="BV546" s="76"/>
      <c r="BW546" s="76"/>
      <c r="BX546" s="76"/>
      <c r="BY546" s="76"/>
      <c r="BZ546" s="76"/>
      <c r="CA546" s="76"/>
      <c r="CB546" s="76"/>
      <c r="CC546" s="76"/>
      <c r="CD546" s="76"/>
      <c r="CE546" s="76"/>
      <c r="CF546" s="76"/>
      <c r="CG546" s="76"/>
      <c r="CH546" s="76"/>
      <c r="CI546" s="76"/>
      <c r="CJ546" s="76"/>
      <c r="CK546" s="76"/>
      <c r="CL546" s="76"/>
      <c r="CM546" s="77"/>
      <c r="CN546" s="77"/>
      <c r="CO546" s="77"/>
      <c r="CP546" s="77"/>
      <c r="CQ546" s="77"/>
      <c r="CR546" s="77"/>
      <c r="CS546" s="77"/>
      <c r="CT546" s="77"/>
      <c r="CU546" s="77"/>
      <c r="CV546" s="76"/>
      <c r="CW546" s="147"/>
      <c r="CX546" s="76"/>
      <c r="CY546" s="147"/>
      <c r="CZ546" s="76"/>
      <c r="DA546" s="147"/>
      <c r="DB546" s="76"/>
      <c r="DC546" s="147"/>
      <c r="DD546" s="76"/>
    </row>
    <row r="547" spans="2:108" x14ac:dyDescent="0.2"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  <c r="AA547" s="76"/>
      <c r="AB547" s="76"/>
      <c r="AC547" s="76"/>
      <c r="AD547" s="76"/>
      <c r="AE547" s="76"/>
      <c r="AF547" s="76"/>
      <c r="AG547" s="76"/>
      <c r="AH547" s="76"/>
      <c r="AI547" s="76"/>
      <c r="AJ547" s="76"/>
      <c r="AK547" s="76"/>
      <c r="AL547" s="76"/>
      <c r="AM547" s="76"/>
      <c r="AN547" s="76"/>
      <c r="AO547" s="76"/>
      <c r="AP547" s="76"/>
      <c r="AQ547" s="76"/>
      <c r="AS547" s="76"/>
      <c r="AU547" s="76"/>
      <c r="AV547" s="76"/>
      <c r="AW547" s="76"/>
      <c r="AX547" s="76"/>
      <c r="AY547" s="76"/>
      <c r="AZ547" s="76"/>
      <c r="BA547" s="76"/>
      <c r="BB547" s="76"/>
      <c r="BC547" s="76"/>
      <c r="BD547" s="76"/>
      <c r="BE547" s="76"/>
      <c r="BF547" s="76"/>
      <c r="BG547" s="76"/>
      <c r="BH547" s="76"/>
      <c r="BI547" s="76"/>
      <c r="BJ547" s="76"/>
      <c r="BK547" s="76"/>
      <c r="BL547" s="76"/>
      <c r="BM547" s="76"/>
      <c r="BN547" s="76"/>
      <c r="BO547" s="76"/>
      <c r="BP547" s="76"/>
      <c r="BQ547" s="76"/>
      <c r="BR547" s="76"/>
      <c r="BS547" s="76"/>
      <c r="BT547" s="76"/>
      <c r="BU547" s="76"/>
      <c r="BV547" s="76"/>
      <c r="BW547" s="76"/>
      <c r="BX547" s="76"/>
      <c r="BY547" s="76"/>
      <c r="BZ547" s="76"/>
      <c r="CA547" s="76"/>
      <c r="CB547" s="76"/>
      <c r="CC547" s="76"/>
      <c r="CD547" s="76"/>
      <c r="CE547" s="76"/>
      <c r="CF547" s="76"/>
      <c r="CG547" s="76"/>
      <c r="CH547" s="76"/>
      <c r="CI547" s="76"/>
      <c r="CJ547" s="76"/>
      <c r="CK547" s="76"/>
      <c r="CL547" s="76"/>
      <c r="CM547" s="77"/>
      <c r="CN547" s="77"/>
      <c r="CO547" s="77"/>
      <c r="CP547" s="77"/>
      <c r="CQ547" s="77"/>
      <c r="CR547" s="77"/>
      <c r="CS547" s="77"/>
      <c r="CT547" s="77"/>
      <c r="CU547" s="77"/>
      <c r="CV547" s="76"/>
      <c r="CW547" s="147"/>
      <c r="CX547" s="76"/>
      <c r="CY547" s="147"/>
      <c r="CZ547" s="76"/>
      <c r="DA547" s="147"/>
      <c r="DB547" s="76"/>
      <c r="DC547" s="147"/>
      <c r="DD547" s="76"/>
    </row>
    <row r="548" spans="2:108" x14ac:dyDescent="0.2"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  <c r="AA548" s="76"/>
      <c r="AB548" s="76"/>
      <c r="AC548" s="76"/>
      <c r="AD548" s="76"/>
      <c r="AE548" s="76"/>
      <c r="AF548" s="76"/>
      <c r="AG548" s="76"/>
      <c r="AH548" s="76"/>
      <c r="AI548" s="76"/>
      <c r="AJ548" s="76"/>
      <c r="AK548" s="76"/>
      <c r="AL548" s="76"/>
      <c r="AM548" s="76"/>
      <c r="AN548" s="76"/>
      <c r="AO548" s="76"/>
      <c r="AP548" s="76"/>
      <c r="AQ548" s="76"/>
      <c r="AS548" s="76"/>
      <c r="AU548" s="76"/>
      <c r="AV548" s="76"/>
      <c r="AW548" s="76"/>
      <c r="AX548" s="76"/>
      <c r="AY548" s="76"/>
      <c r="AZ548" s="76"/>
      <c r="BA548" s="76"/>
      <c r="BB548" s="76"/>
      <c r="BC548" s="76"/>
      <c r="BD548" s="76"/>
      <c r="BE548" s="76"/>
      <c r="BF548" s="76"/>
      <c r="BG548" s="76"/>
      <c r="BH548" s="76"/>
      <c r="BI548" s="76"/>
      <c r="BJ548" s="76"/>
      <c r="BK548" s="76"/>
      <c r="BL548" s="76"/>
      <c r="BM548" s="76"/>
      <c r="BN548" s="76"/>
      <c r="BO548" s="76"/>
      <c r="BP548" s="76"/>
      <c r="BQ548" s="76"/>
      <c r="BR548" s="76"/>
      <c r="BS548" s="76"/>
      <c r="BT548" s="76"/>
      <c r="BU548" s="76"/>
      <c r="BV548" s="76"/>
      <c r="BW548" s="76"/>
      <c r="BX548" s="76"/>
      <c r="BY548" s="76"/>
      <c r="BZ548" s="76"/>
      <c r="CA548" s="76"/>
      <c r="CB548" s="76"/>
      <c r="CC548" s="76"/>
      <c r="CD548" s="76"/>
      <c r="CE548" s="76"/>
      <c r="CF548" s="76"/>
      <c r="CG548" s="76"/>
      <c r="CH548" s="76"/>
      <c r="CI548" s="76"/>
      <c r="CJ548" s="76"/>
      <c r="CK548" s="76"/>
      <c r="CL548" s="76"/>
      <c r="CM548" s="77"/>
      <c r="CN548" s="77"/>
      <c r="CO548" s="77"/>
      <c r="CP548" s="77"/>
      <c r="CQ548" s="77"/>
      <c r="CR548" s="77"/>
      <c r="CS548" s="77"/>
      <c r="CT548" s="77"/>
      <c r="CU548" s="77"/>
      <c r="CV548" s="76"/>
      <c r="CW548" s="147"/>
      <c r="CX548" s="76"/>
      <c r="CY548" s="147"/>
      <c r="CZ548" s="76"/>
      <c r="DA548" s="147"/>
      <c r="DB548" s="76"/>
      <c r="DC548" s="147"/>
      <c r="DD548" s="76"/>
    </row>
    <row r="549" spans="2:108" x14ac:dyDescent="0.2"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  <c r="AA549" s="76"/>
      <c r="AB549" s="76"/>
      <c r="AC549" s="76"/>
      <c r="AD549" s="76"/>
      <c r="AE549" s="76"/>
      <c r="AF549" s="76"/>
      <c r="AG549" s="76"/>
      <c r="AH549" s="76"/>
      <c r="AI549" s="76"/>
      <c r="AJ549" s="76"/>
      <c r="AK549" s="76"/>
      <c r="AL549" s="76"/>
      <c r="AM549" s="76"/>
      <c r="AN549" s="76"/>
      <c r="AO549" s="76"/>
      <c r="AP549" s="76"/>
      <c r="AQ549" s="76"/>
      <c r="AS549" s="76"/>
      <c r="AU549" s="76"/>
      <c r="AV549" s="76"/>
      <c r="AW549" s="76"/>
      <c r="AX549" s="76"/>
      <c r="AY549" s="76"/>
      <c r="AZ549" s="76"/>
      <c r="BA549" s="76"/>
      <c r="BB549" s="76"/>
      <c r="BC549" s="76"/>
      <c r="BD549" s="76"/>
      <c r="BE549" s="76"/>
      <c r="BF549" s="76"/>
      <c r="BG549" s="76"/>
      <c r="BH549" s="76"/>
      <c r="BI549" s="76"/>
      <c r="BJ549" s="76"/>
      <c r="BK549" s="76"/>
      <c r="BL549" s="76"/>
      <c r="BM549" s="76"/>
      <c r="BN549" s="76"/>
      <c r="BO549" s="76"/>
      <c r="BP549" s="76"/>
      <c r="BQ549" s="76"/>
      <c r="BR549" s="76"/>
      <c r="BS549" s="76"/>
      <c r="BT549" s="76"/>
      <c r="BU549" s="76"/>
      <c r="BV549" s="76"/>
      <c r="BW549" s="76"/>
      <c r="BX549" s="76"/>
      <c r="BY549" s="76"/>
      <c r="BZ549" s="76"/>
      <c r="CA549" s="76"/>
      <c r="CB549" s="76"/>
      <c r="CC549" s="76"/>
      <c r="CD549" s="76"/>
      <c r="CE549" s="76"/>
      <c r="CF549" s="76"/>
      <c r="CG549" s="76"/>
      <c r="CH549" s="76"/>
      <c r="CI549" s="76"/>
      <c r="CJ549" s="76"/>
      <c r="CK549" s="76"/>
      <c r="CL549" s="76"/>
      <c r="CM549" s="77"/>
      <c r="CN549" s="77"/>
      <c r="CO549" s="77"/>
      <c r="CP549" s="77"/>
      <c r="CQ549" s="77"/>
      <c r="CR549" s="77"/>
      <c r="CS549" s="77"/>
      <c r="CT549" s="77"/>
      <c r="CU549" s="77"/>
      <c r="CV549" s="76"/>
      <c r="CW549" s="147"/>
      <c r="CX549" s="76"/>
      <c r="CY549" s="147"/>
      <c r="CZ549" s="76"/>
      <c r="DA549" s="147"/>
      <c r="DB549" s="76"/>
      <c r="DC549" s="147"/>
      <c r="DD549" s="76"/>
    </row>
    <row r="550" spans="2:108" x14ac:dyDescent="0.2"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  <c r="AA550" s="76"/>
      <c r="AB550" s="76"/>
      <c r="AC550" s="76"/>
      <c r="AD550" s="76"/>
      <c r="AE550" s="76"/>
      <c r="AF550" s="76"/>
      <c r="AG550" s="76"/>
      <c r="AH550" s="76"/>
      <c r="AI550" s="76"/>
      <c r="AJ550" s="76"/>
      <c r="AK550" s="76"/>
      <c r="AL550" s="76"/>
      <c r="AM550" s="76"/>
      <c r="AN550" s="76"/>
      <c r="AO550" s="76"/>
      <c r="AP550" s="76"/>
      <c r="AQ550" s="76"/>
      <c r="AS550" s="76"/>
      <c r="AU550" s="76"/>
      <c r="AV550" s="76"/>
      <c r="AW550" s="76"/>
      <c r="AX550" s="76"/>
      <c r="AY550" s="76"/>
      <c r="AZ550" s="76"/>
      <c r="BA550" s="76"/>
      <c r="BB550" s="76"/>
      <c r="BC550" s="76"/>
      <c r="BD550" s="76"/>
      <c r="BE550" s="76"/>
      <c r="BF550" s="76"/>
      <c r="BG550" s="76"/>
      <c r="BH550" s="76"/>
      <c r="BI550" s="76"/>
      <c r="BJ550" s="76"/>
      <c r="BK550" s="76"/>
      <c r="BL550" s="76"/>
      <c r="BM550" s="76"/>
      <c r="BN550" s="76"/>
      <c r="BO550" s="76"/>
      <c r="BP550" s="76"/>
      <c r="BQ550" s="76"/>
      <c r="BR550" s="76"/>
      <c r="BS550" s="76"/>
      <c r="BT550" s="76"/>
      <c r="BU550" s="76"/>
      <c r="BV550" s="76"/>
      <c r="BW550" s="76"/>
      <c r="BX550" s="76"/>
      <c r="BY550" s="76"/>
      <c r="BZ550" s="76"/>
      <c r="CA550" s="76"/>
      <c r="CB550" s="76"/>
      <c r="CC550" s="76"/>
      <c r="CD550" s="76"/>
      <c r="CE550" s="76"/>
      <c r="CF550" s="76"/>
      <c r="CG550" s="76"/>
      <c r="CH550" s="76"/>
      <c r="CI550" s="76"/>
      <c r="CJ550" s="76"/>
      <c r="CK550" s="76"/>
      <c r="CL550" s="76"/>
      <c r="CM550" s="77"/>
      <c r="CN550" s="77"/>
      <c r="CO550" s="77"/>
      <c r="CP550" s="77"/>
      <c r="CQ550" s="77"/>
      <c r="CR550" s="77"/>
      <c r="CS550" s="77"/>
      <c r="CT550" s="77"/>
      <c r="CU550" s="77"/>
      <c r="CV550" s="76"/>
      <c r="CW550" s="147"/>
      <c r="CX550" s="76"/>
      <c r="CY550" s="147"/>
      <c r="CZ550" s="76"/>
      <c r="DA550" s="147"/>
      <c r="DB550" s="76"/>
      <c r="DC550" s="147"/>
      <c r="DD550" s="76"/>
    </row>
    <row r="551" spans="2:108" x14ac:dyDescent="0.2"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  <c r="AA551" s="76"/>
      <c r="AB551" s="76"/>
      <c r="AC551" s="76"/>
      <c r="AD551" s="76"/>
      <c r="AE551" s="76"/>
      <c r="AF551" s="76"/>
      <c r="AG551" s="76"/>
      <c r="AH551" s="76"/>
      <c r="AI551" s="76"/>
      <c r="AJ551" s="76"/>
      <c r="AK551" s="76"/>
      <c r="AL551" s="76"/>
      <c r="AM551" s="76"/>
      <c r="AN551" s="76"/>
      <c r="AO551" s="76"/>
      <c r="AP551" s="76"/>
      <c r="AQ551" s="76"/>
      <c r="AS551" s="76"/>
      <c r="AU551" s="76"/>
      <c r="AV551" s="76"/>
      <c r="AW551" s="76"/>
      <c r="AX551" s="76"/>
      <c r="AY551" s="76"/>
      <c r="AZ551" s="76"/>
      <c r="BA551" s="76"/>
      <c r="BB551" s="76"/>
      <c r="BC551" s="76"/>
      <c r="BD551" s="76"/>
      <c r="BE551" s="76"/>
      <c r="BF551" s="76"/>
      <c r="BG551" s="76"/>
      <c r="BH551" s="76"/>
      <c r="BI551" s="76"/>
      <c r="BJ551" s="76"/>
      <c r="BK551" s="76"/>
      <c r="BL551" s="76"/>
      <c r="BM551" s="76"/>
      <c r="BN551" s="76"/>
      <c r="BO551" s="76"/>
      <c r="BP551" s="76"/>
      <c r="BQ551" s="76"/>
      <c r="BR551" s="76"/>
      <c r="BS551" s="76"/>
      <c r="BT551" s="76"/>
      <c r="BU551" s="76"/>
      <c r="BV551" s="76"/>
      <c r="BW551" s="76"/>
      <c r="BX551" s="76"/>
      <c r="BY551" s="76"/>
      <c r="BZ551" s="76"/>
      <c r="CA551" s="76"/>
      <c r="CB551" s="76"/>
      <c r="CC551" s="76"/>
      <c r="CD551" s="76"/>
      <c r="CE551" s="76"/>
      <c r="CF551" s="76"/>
      <c r="CG551" s="76"/>
      <c r="CH551" s="76"/>
      <c r="CI551" s="76"/>
      <c r="CJ551" s="76"/>
      <c r="CK551" s="76"/>
      <c r="CL551" s="76"/>
      <c r="CM551" s="77"/>
      <c r="CN551" s="77"/>
      <c r="CO551" s="77"/>
      <c r="CP551" s="77"/>
      <c r="CQ551" s="77"/>
      <c r="CR551" s="77"/>
      <c r="CS551" s="77"/>
      <c r="CT551" s="77"/>
      <c r="CU551" s="77"/>
      <c r="CV551" s="76"/>
      <c r="CW551" s="147"/>
      <c r="CX551" s="76"/>
      <c r="CY551" s="147"/>
      <c r="CZ551" s="76"/>
      <c r="DA551" s="147"/>
      <c r="DB551" s="76"/>
      <c r="DC551" s="147"/>
      <c r="DD551" s="76"/>
    </row>
    <row r="552" spans="2:108" x14ac:dyDescent="0.2"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  <c r="AA552" s="76"/>
      <c r="AB552" s="76"/>
      <c r="AC552" s="76"/>
      <c r="AD552" s="76"/>
      <c r="AE552" s="76"/>
      <c r="AF552" s="76"/>
      <c r="AG552" s="76"/>
      <c r="AH552" s="76"/>
      <c r="AI552" s="76"/>
      <c r="AJ552" s="76"/>
      <c r="AK552" s="76"/>
      <c r="AL552" s="76"/>
      <c r="AM552" s="76"/>
      <c r="AN552" s="76"/>
      <c r="AO552" s="76"/>
      <c r="AP552" s="76"/>
      <c r="AQ552" s="76"/>
      <c r="AS552" s="76"/>
      <c r="AU552" s="76"/>
      <c r="AV552" s="76"/>
      <c r="AW552" s="76"/>
      <c r="AX552" s="76"/>
      <c r="AY552" s="76"/>
      <c r="AZ552" s="76"/>
      <c r="BA552" s="76"/>
      <c r="BB552" s="76"/>
      <c r="BC552" s="76"/>
      <c r="BD552" s="76"/>
      <c r="BE552" s="76"/>
      <c r="BF552" s="76"/>
      <c r="BG552" s="76"/>
      <c r="BH552" s="76"/>
      <c r="BI552" s="76"/>
      <c r="BJ552" s="76"/>
      <c r="BK552" s="76"/>
      <c r="BL552" s="76"/>
      <c r="BM552" s="76"/>
      <c r="BN552" s="76"/>
      <c r="BO552" s="76"/>
      <c r="BP552" s="76"/>
      <c r="BQ552" s="76"/>
      <c r="BR552" s="76"/>
      <c r="BS552" s="76"/>
      <c r="BT552" s="76"/>
      <c r="BU552" s="76"/>
      <c r="BV552" s="76"/>
      <c r="BW552" s="76"/>
      <c r="BX552" s="76"/>
      <c r="BY552" s="76"/>
      <c r="BZ552" s="76"/>
      <c r="CA552" s="76"/>
      <c r="CB552" s="76"/>
      <c r="CC552" s="76"/>
      <c r="CD552" s="76"/>
      <c r="CE552" s="76"/>
      <c r="CF552" s="76"/>
      <c r="CG552" s="76"/>
      <c r="CH552" s="76"/>
      <c r="CI552" s="76"/>
      <c r="CJ552" s="76"/>
      <c r="CK552" s="76"/>
      <c r="CL552" s="76"/>
      <c r="CM552" s="77"/>
      <c r="CN552" s="77"/>
      <c r="CO552" s="77"/>
      <c r="CP552" s="77"/>
      <c r="CQ552" s="77"/>
      <c r="CR552" s="77"/>
      <c r="CS552" s="77"/>
      <c r="CT552" s="77"/>
      <c r="CU552" s="77"/>
      <c r="CV552" s="76"/>
      <c r="CW552" s="147"/>
      <c r="CX552" s="76"/>
      <c r="CY552" s="147"/>
      <c r="CZ552" s="76"/>
      <c r="DA552" s="147"/>
      <c r="DB552" s="76"/>
      <c r="DC552" s="147"/>
      <c r="DD552" s="76"/>
    </row>
    <row r="553" spans="2:108" x14ac:dyDescent="0.2"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6"/>
      <c r="AB553" s="76"/>
      <c r="AC553" s="76"/>
      <c r="AD553" s="76"/>
      <c r="AE553" s="76"/>
      <c r="AF553" s="76"/>
      <c r="AG553" s="76"/>
      <c r="AH553" s="76"/>
      <c r="AI553" s="76"/>
      <c r="AJ553" s="76"/>
      <c r="AK553" s="76"/>
      <c r="AL553" s="76"/>
      <c r="AM553" s="76"/>
      <c r="AN553" s="76"/>
      <c r="AO553" s="76"/>
      <c r="AP553" s="76"/>
      <c r="AQ553" s="76"/>
      <c r="AS553" s="76"/>
      <c r="AU553" s="76"/>
      <c r="AV553" s="76"/>
      <c r="AW553" s="76"/>
      <c r="AX553" s="76"/>
      <c r="AY553" s="76"/>
      <c r="AZ553" s="76"/>
      <c r="BA553" s="76"/>
      <c r="BB553" s="76"/>
      <c r="BC553" s="76"/>
      <c r="BD553" s="76"/>
      <c r="BE553" s="76"/>
      <c r="BF553" s="76"/>
      <c r="BG553" s="76"/>
      <c r="BH553" s="76"/>
      <c r="BI553" s="76"/>
      <c r="BJ553" s="76"/>
      <c r="BK553" s="76"/>
      <c r="BL553" s="76"/>
      <c r="BM553" s="76"/>
      <c r="BN553" s="76"/>
      <c r="BO553" s="76"/>
      <c r="BP553" s="76"/>
      <c r="BQ553" s="76"/>
      <c r="BR553" s="76"/>
      <c r="BS553" s="76"/>
      <c r="BT553" s="76"/>
      <c r="BU553" s="76"/>
      <c r="BV553" s="76"/>
      <c r="BW553" s="76"/>
      <c r="BX553" s="76"/>
      <c r="BY553" s="76"/>
      <c r="BZ553" s="76"/>
      <c r="CA553" s="76"/>
      <c r="CB553" s="76"/>
      <c r="CC553" s="76"/>
      <c r="CD553" s="76"/>
      <c r="CE553" s="76"/>
      <c r="CF553" s="76"/>
      <c r="CG553" s="76"/>
      <c r="CH553" s="76"/>
      <c r="CI553" s="76"/>
      <c r="CJ553" s="76"/>
      <c r="CK553" s="76"/>
      <c r="CL553" s="76"/>
      <c r="CM553" s="77"/>
      <c r="CN553" s="77"/>
      <c r="CO553" s="77"/>
      <c r="CP553" s="77"/>
      <c r="CQ553" s="77"/>
      <c r="CR553" s="77"/>
      <c r="CS553" s="77"/>
      <c r="CT553" s="77"/>
      <c r="CU553" s="77"/>
      <c r="CV553" s="76"/>
      <c r="CW553" s="147"/>
      <c r="CX553" s="76"/>
      <c r="CY553" s="147"/>
      <c r="CZ553" s="76"/>
      <c r="DA553" s="147"/>
      <c r="DB553" s="76"/>
      <c r="DC553" s="147"/>
      <c r="DD553" s="76"/>
    </row>
    <row r="554" spans="2:108" x14ac:dyDescent="0.2"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  <c r="AA554" s="76"/>
      <c r="AB554" s="76"/>
      <c r="AC554" s="76"/>
      <c r="AD554" s="76"/>
      <c r="AE554" s="76"/>
      <c r="AF554" s="76"/>
      <c r="AG554" s="76"/>
      <c r="AH554" s="76"/>
      <c r="AI554" s="76"/>
      <c r="AJ554" s="76"/>
      <c r="AK554" s="76"/>
      <c r="AL554" s="76"/>
      <c r="AM554" s="76"/>
      <c r="AN554" s="76"/>
      <c r="AO554" s="76"/>
      <c r="AP554" s="76"/>
      <c r="AQ554" s="76"/>
      <c r="AS554" s="76"/>
      <c r="AU554" s="76"/>
      <c r="AV554" s="76"/>
      <c r="AW554" s="76"/>
      <c r="AX554" s="76"/>
      <c r="AY554" s="76"/>
      <c r="AZ554" s="76"/>
      <c r="BA554" s="76"/>
      <c r="BB554" s="76"/>
      <c r="BC554" s="76"/>
      <c r="BD554" s="76"/>
      <c r="BE554" s="76"/>
      <c r="BF554" s="76"/>
      <c r="BG554" s="76"/>
      <c r="BH554" s="76"/>
      <c r="BI554" s="76"/>
      <c r="BJ554" s="76"/>
      <c r="BK554" s="76"/>
      <c r="BL554" s="76"/>
      <c r="BM554" s="76"/>
      <c r="BN554" s="76"/>
      <c r="BO554" s="76"/>
      <c r="BP554" s="76"/>
      <c r="BQ554" s="76"/>
      <c r="BR554" s="76"/>
      <c r="BS554" s="76"/>
      <c r="BT554" s="76"/>
      <c r="BU554" s="76"/>
      <c r="BV554" s="76"/>
      <c r="BW554" s="76"/>
      <c r="BX554" s="76"/>
      <c r="BY554" s="76"/>
      <c r="BZ554" s="76"/>
      <c r="CA554" s="76"/>
      <c r="CB554" s="76"/>
      <c r="CC554" s="76"/>
      <c r="CD554" s="76"/>
      <c r="CE554" s="76"/>
      <c r="CF554" s="76"/>
      <c r="CG554" s="76"/>
      <c r="CH554" s="76"/>
      <c r="CI554" s="76"/>
      <c r="CJ554" s="76"/>
      <c r="CK554" s="76"/>
      <c r="CL554" s="76"/>
      <c r="CM554" s="77"/>
      <c r="CN554" s="77"/>
      <c r="CO554" s="77"/>
      <c r="CP554" s="77"/>
      <c r="CQ554" s="77"/>
      <c r="CR554" s="77"/>
      <c r="CS554" s="77"/>
      <c r="CT554" s="77"/>
      <c r="CU554" s="77"/>
      <c r="CV554" s="76"/>
      <c r="CW554" s="147"/>
      <c r="CX554" s="76"/>
      <c r="CY554" s="147"/>
      <c r="CZ554" s="76"/>
      <c r="DA554" s="147"/>
      <c r="DB554" s="76"/>
      <c r="DC554" s="147"/>
      <c r="DD554" s="76"/>
    </row>
    <row r="555" spans="2:108" x14ac:dyDescent="0.2"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  <c r="AA555" s="76"/>
      <c r="AB555" s="76"/>
      <c r="AC555" s="76"/>
      <c r="AD555" s="76"/>
      <c r="AE555" s="76"/>
      <c r="AF555" s="76"/>
      <c r="AG555" s="76"/>
      <c r="AH555" s="76"/>
      <c r="AI555" s="76"/>
      <c r="AJ555" s="76"/>
      <c r="AK555" s="76"/>
      <c r="AL555" s="76"/>
      <c r="AM555" s="76"/>
      <c r="AN555" s="76"/>
      <c r="AO555" s="76"/>
      <c r="AP555" s="76"/>
      <c r="AQ555" s="76"/>
      <c r="AS555" s="76"/>
      <c r="AU555" s="76"/>
      <c r="AV555" s="76"/>
      <c r="AW555" s="76"/>
      <c r="AX555" s="76"/>
      <c r="AY555" s="76"/>
      <c r="AZ555" s="76"/>
      <c r="BA555" s="76"/>
      <c r="BB555" s="76"/>
      <c r="BC555" s="76"/>
      <c r="BD555" s="76"/>
      <c r="BE555" s="76"/>
      <c r="BF555" s="76"/>
      <c r="BG555" s="76"/>
      <c r="BH555" s="76"/>
      <c r="BI555" s="76"/>
      <c r="BJ555" s="76"/>
      <c r="BK555" s="76"/>
      <c r="BL555" s="76"/>
      <c r="BM555" s="76"/>
      <c r="BN555" s="76"/>
      <c r="BO555" s="76"/>
      <c r="BP555" s="76"/>
      <c r="BQ555" s="76"/>
      <c r="BR555" s="76"/>
      <c r="BS555" s="76"/>
      <c r="BT555" s="76"/>
      <c r="BU555" s="76"/>
      <c r="BV555" s="76"/>
      <c r="BW555" s="76"/>
      <c r="BX555" s="76"/>
      <c r="BY555" s="76"/>
      <c r="BZ555" s="76"/>
      <c r="CA555" s="76"/>
      <c r="CB555" s="76"/>
      <c r="CC555" s="76"/>
      <c r="CD555" s="76"/>
      <c r="CE555" s="76"/>
      <c r="CF555" s="76"/>
      <c r="CG555" s="76"/>
      <c r="CH555" s="76"/>
      <c r="CI555" s="76"/>
      <c r="CJ555" s="76"/>
      <c r="CK555" s="76"/>
      <c r="CL555" s="76"/>
      <c r="CM555" s="77"/>
      <c r="CN555" s="77"/>
      <c r="CO555" s="77"/>
      <c r="CP555" s="77"/>
      <c r="CQ555" s="77"/>
      <c r="CR555" s="77"/>
      <c r="CS555" s="77"/>
      <c r="CT555" s="77"/>
      <c r="CU555" s="77"/>
      <c r="CV555" s="76"/>
      <c r="CW555" s="147"/>
      <c r="CX555" s="76"/>
      <c r="CY555" s="147"/>
      <c r="CZ555" s="76"/>
      <c r="DA555" s="147"/>
      <c r="DB555" s="76"/>
      <c r="DC555" s="147"/>
      <c r="DD555" s="76"/>
    </row>
    <row r="556" spans="2:108" x14ac:dyDescent="0.2"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  <c r="AA556" s="76"/>
      <c r="AB556" s="76"/>
      <c r="AC556" s="76"/>
      <c r="AD556" s="76"/>
      <c r="AE556" s="76"/>
      <c r="AF556" s="76"/>
      <c r="AG556" s="76"/>
      <c r="AH556" s="76"/>
      <c r="AI556" s="76"/>
      <c r="AJ556" s="76"/>
      <c r="AK556" s="76"/>
      <c r="AL556" s="76"/>
      <c r="AM556" s="76"/>
      <c r="AN556" s="76"/>
      <c r="AO556" s="76"/>
      <c r="AP556" s="76"/>
      <c r="AQ556" s="76"/>
      <c r="AS556" s="76"/>
      <c r="AU556" s="76"/>
      <c r="AV556" s="76"/>
      <c r="AW556" s="76"/>
      <c r="AX556" s="76"/>
      <c r="AY556" s="76"/>
      <c r="AZ556" s="76"/>
      <c r="BA556" s="76"/>
      <c r="BB556" s="76"/>
      <c r="BC556" s="76"/>
      <c r="BD556" s="76"/>
      <c r="BE556" s="76"/>
      <c r="BF556" s="76"/>
      <c r="BG556" s="76"/>
      <c r="BH556" s="76"/>
      <c r="BI556" s="76"/>
      <c r="BJ556" s="76"/>
      <c r="BK556" s="76"/>
      <c r="BL556" s="76"/>
      <c r="BM556" s="76"/>
      <c r="BN556" s="76"/>
      <c r="BO556" s="76"/>
      <c r="BP556" s="76"/>
      <c r="BQ556" s="76"/>
      <c r="BR556" s="76"/>
      <c r="BS556" s="76"/>
      <c r="BT556" s="76"/>
      <c r="BU556" s="76"/>
      <c r="BV556" s="76"/>
      <c r="BW556" s="76"/>
      <c r="BX556" s="76"/>
      <c r="BY556" s="76"/>
      <c r="BZ556" s="76"/>
      <c r="CA556" s="76"/>
      <c r="CB556" s="76"/>
      <c r="CC556" s="76"/>
      <c r="CD556" s="76"/>
      <c r="CE556" s="76"/>
      <c r="CF556" s="76"/>
      <c r="CG556" s="76"/>
      <c r="CH556" s="76"/>
      <c r="CI556" s="76"/>
      <c r="CJ556" s="76"/>
      <c r="CK556" s="76"/>
      <c r="CL556" s="76"/>
      <c r="CM556" s="77"/>
      <c r="CN556" s="77"/>
      <c r="CO556" s="77"/>
      <c r="CP556" s="77"/>
      <c r="CQ556" s="77"/>
      <c r="CR556" s="77"/>
      <c r="CS556" s="77"/>
      <c r="CT556" s="77"/>
      <c r="CU556" s="77"/>
      <c r="CV556" s="76"/>
      <c r="CW556" s="147"/>
      <c r="CX556" s="76"/>
      <c r="CY556" s="147"/>
      <c r="CZ556" s="76"/>
      <c r="DA556" s="147"/>
      <c r="DB556" s="76"/>
      <c r="DC556" s="147"/>
      <c r="DD556" s="76"/>
    </row>
    <row r="557" spans="2:108" x14ac:dyDescent="0.2"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  <c r="AA557" s="76"/>
      <c r="AB557" s="76"/>
      <c r="AC557" s="76"/>
      <c r="AD557" s="76"/>
      <c r="AE557" s="76"/>
      <c r="AF557" s="76"/>
      <c r="AG557" s="76"/>
      <c r="AH557" s="76"/>
      <c r="AI557" s="76"/>
      <c r="AJ557" s="76"/>
      <c r="AK557" s="76"/>
      <c r="AL557" s="76"/>
      <c r="AM557" s="76"/>
      <c r="AN557" s="76"/>
      <c r="AO557" s="76"/>
      <c r="AP557" s="76"/>
      <c r="AQ557" s="76"/>
      <c r="AS557" s="76"/>
      <c r="AU557" s="76"/>
      <c r="AV557" s="76"/>
      <c r="AW557" s="76"/>
      <c r="AX557" s="76"/>
      <c r="AY557" s="76"/>
      <c r="AZ557" s="76"/>
      <c r="BA557" s="76"/>
      <c r="BB557" s="76"/>
      <c r="BC557" s="76"/>
      <c r="BD557" s="76"/>
      <c r="BE557" s="76"/>
      <c r="BF557" s="76"/>
      <c r="BG557" s="76"/>
      <c r="BH557" s="76"/>
      <c r="BI557" s="76"/>
      <c r="BJ557" s="76"/>
      <c r="BK557" s="76"/>
      <c r="BL557" s="76"/>
      <c r="BM557" s="76"/>
      <c r="BN557" s="76"/>
      <c r="BO557" s="76"/>
      <c r="BP557" s="76"/>
      <c r="BQ557" s="76"/>
      <c r="BR557" s="76"/>
      <c r="BS557" s="76"/>
      <c r="BT557" s="76"/>
      <c r="BU557" s="76"/>
      <c r="BV557" s="76"/>
      <c r="BW557" s="76"/>
      <c r="BX557" s="76"/>
      <c r="BY557" s="76"/>
      <c r="BZ557" s="76"/>
      <c r="CA557" s="76"/>
      <c r="CB557" s="76"/>
      <c r="CC557" s="76"/>
      <c r="CD557" s="76"/>
      <c r="CE557" s="76"/>
      <c r="CF557" s="76"/>
      <c r="CG557" s="76"/>
      <c r="CH557" s="76"/>
      <c r="CI557" s="76"/>
      <c r="CJ557" s="76"/>
      <c r="CK557" s="76"/>
      <c r="CL557" s="76"/>
      <c r="CM557" s="77"/>
      <c r="CN557" s="77"/>
      <c r="CO557" s="77"/>
      <c r="CP557" s="77"/>
      <c r="CQ557" s="77"/>
      <c r="CR557" s="77"/>
      <c r="CS557" s="77"/>
      <c r="CT557" s="77"/>
      <c r="CU557" s="77"/>
      <c r="CV557" s="76"/>
      <c r="CW557" s="147"/>
      <c r="CX557" s="76"/>
      <c r="CY557" s="147"/>
      <c r="CZ557" s="76"/>
      <c r="DA557" s="147"/>
      <c r="DB557" s="76"/>
      <c r="DC557" s="147"/>
      <c r="DD557" s="76"/>
    </row>
    <row r="558" spans="2:108" x14ac:dyDescent="0.2"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  <c r="AA558" s="76"/>
      <c r="AB558" s="76"/>
      <c r="AC558" s="76"/>
      <c r="AD558" s="76"/>
      <c r="AE558" s="76"/>
      <c r="AF558" s="76"/>
      <c r="AG558" s="76"/>
      <c r="AH558" s="76"/>
      <c r="AI558" s="76"/>
      <c r="AJ558" s="76"/>
      <c r="AK558" s="76"/>
      <c r="AL558" s="76"/>
      <c r="AM558" s="76"/>
      <c r="AN558" s="76"/>
      <c r="AO558" s="76"/>
      <c r="AP558" s="76"/>
      <c r="AQ558" s="76"/>
      <c r="AS558" s="76"/>
      <c r="AU558" s="76"/>
      <c r="AV558" s="76"/>
      <c r="AW558" s="76"/>
      <c r="AX558" s="76"/>
      <c r="AY558" s="76"/>
      <c r="AZ558" s="76"/>
      <c r="BA558" s="76"/>
      <c r="BB558" s="76"/>
      <c r="BC558" s="76"/>
      <c r="BD558" s="76"/>
      <c r="BE558" s="76"/>
      <c r="BF558" s="76"/>
      <c r="BG558" s="76"/>
      <c r="BH558" s="76"/>
      <c r="BI558" s="76"/>
      <c r="BJ558" s="76"/>
      <c r="BK558" s="76"/>
      <c r="BL558" s="76"/>
      <c r="BM558" s="76"/>
      <c r="BN558" s="76"/>
      <c r="BO558" s="76"/>
      <c r="BP558" s="76"/>
      <c r="BQ558" s="76"/>
      <c r="BR558" s="76"/>
      <c r="BS558" s="76"/>
      <c r="BT558" s="76"/>
      <c r="BU558" s="76"/>
      <c r="BV558" s="76"/>
      <c r="BW558" s="76"/>
      <c r="BX558" s="76"/>
      <c r="BY558" s="76"/>
      <c r="BZ558" s="76"/>
      <c r="CA558" s="76"/>
      <c r="CB558" s="76"/>
      <c r="CC558" s="76"/>
      <c r="CD558" s="76"/>
      <c r="CE558" s="76"/>
      <c r="CF558" s="76"/>
      <c r="CG558" s="76"/>
      <c r="CH558" s="76"/>
      <c r="CI558" s="76"/>
      <c r="CJ558" s="76"/>
      <c r="CK558" s="76"/>
      <c r="CL558" s="76"/>
      <c r="CM558" s="77"/>
      <c r="CN558" s="77"/>
      <c r="CO558" s="77"/>
      <c r="CP558" s="77"/>
      <c r="CQ558" s="77"/>
      <c r="CR558" s="77"/>
      <c r="CS558" s="77"/>
      <c r="CT558" s="77"/>
      <c r="CU558" s="77"/>
      <c r="CV558" s="76"/>
      <c r="CW558" s="147"/>
      <c r="CX558" s="76"/>
      <c r="CY558" s="147"/>
      <c r="CZ558" s="76"/>
      <c r="DA558" s="147"/>
      <c r="DB558" s="76"/>
      <c r="DC558" s="147"/>
      <c r="DD558" s="76"/>
    </row>
    <row r="559" spans="2:108" x14ac:dyDescent="0.2"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  <c r="AA559" s="76"/>
      <c r="AB559" s="76"/>
      <c r="AC559" s="76"/>
      <c r="AD559" s="76"/>
      <c r="AE559" s="76"/>
      <c r="AF559" s="76"/>
      <c r="AG559" s="76"/>
      <c r="AH559" s="76"/>
      <c r="AI559" s="76"/>
      <c r="AJ559" s="76"/>
      <c r="AK559" s="76"/>
      <c r="AL559" s="76"/>
      <c r="AM559" s="76"/>
      <c r="AN559" s="76"/>
      <c r="AO559" s="76"/>
      <c r="AP559" s="76"/>
      <c r="AQ559" s="76"/>
      <c r="AS559" s="76"/>
      <c r="AU559" s="76"/>
      <c r="AV559" s="76"/>
      <c r="AW559" s="76"/>
      <c r="AX559" s="76"/>
      <c r="AY559" s="76"/>
      <c r="AZ559" s="76"/>
      <c r="BA559" s="76"/>
      <c r="BB559" s="76"/>
      <c r="BC559" s="76"/>
      <c r="BD559" s="76"/>
      <c r="BE559" s="76"/>
      <c r="BF559" s="76"/>
      <c r="BG559" s="76"/>
      <c r="BH559" s="76"/>
      <c r="BI559" s="76"/>
      <c r="BJ559" s="76"/>
      <c r="BK559" s="76"/>
      <c r="BL559" s="76"/>
      <c r="BM559" s="76"/>
      <c r="BN559" s="76"/>
      <c r="BO559" s="76"/>
      <c r="BP559" s="76"/>
      <c r="BQ559" s="76"/>
      <c r="BR559" s="76"/>
      <c r="BS559" s="76"/>
      <c r="BT559" s="76"/>
      <c r="BU559" s="76"/>
      <c r="BV559" s="76"/>
      <c r="BW559" s="76"/>
      <c r="BX559" s="76"/>
      <c r="BY559" s="76"/>
      <c r="BZ559" s="76"/>
      <c r="CA559" s="76"/>
      <c r="CB559" s="76"/>
      <c r="CC559" s="76"/>
      <c r="CD559" s="76"/>
      <c r="CE559" s="76"/>
      <c r="CF559" s="76"/>
      <c r="CG559" s="76"/>
      <c r="CH559" s="76"/>
      <c r="CI559" s="76"/>
      <c r="CJ559" s="76"/>
      <c r="CK559" s="76"/>
      <c r="CL559" s="76"/>
      <c r="CM559" s="77"/>
      <c r="CN559" s="77"/>
      <c r="CO559" s="77"/>
      <c r="CP559" s="77"/>
      <c r="CQ559" s="77"/>
      <c r="CR559" s="77"/>
      <c r="CS559" s="77"/>
      <c r="CT559" s="77"/>
      <c r="CU559" s="77"/>
      <c r="CV559" s="76"/>
      <c r="CW559" s="147"/>
      <c r="CX559" s="76"/>
      <c r="CY559" s="147"/>
      <c r="CZ559" s="76"/>
      <c r="DA559" s="147"/>
      <c r="DB559" s="76"/>
      <c r="DC559" s="147"/>
      <c r="DD559" s="76"/>
    </row>
    <row r="560" spans="2:108" x14ac:dyDescent="0.2"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  <c r="AA560" s="76"/>
      <c r="AB560" s="76"/>
      <c r="AC560" s="76"/>
      <c r="AD560" s="76"/>
      <c r="AE560" s="76"/>
      <c r="AF560" s="76"/>
      <c r="AG560" s="76"/>
      <c r="AH560" s="76"/>
      <c r="AI560" s="76"/>
      <c r="AJ560" s="76"/>
      <c r="AK560" s="76"/>
      <c r="AL560" s="76"/>
      <c r="AM560" s="76"/>
      <c r="AN560" s="76"/>
      <c r="AO560" s="76"/>
      <c r="AP560" s="76"/>
      <c r="AQ560" s="76"/>
      <c r="AS560" s="76"/>
      <c r="AU560" s="76"/>
      <c r="AV560" s="76"/>
      <c r="AW560" s="76"/>
      <c r="AX560" s="76"/>
      <c r="AY560" s="76"/>
      <c r="AZ560" s="76"/>
      <c r="BA560" s="76"/>
      <c r="BB560" s="76"/>
      <c r="BC560" s="76"/>
      <c r="BD560" s="76"/>
      <c r="BE560" s="76"/>
      <c r="BF560" s="76"/>
      <c r="BG560" s="76"/>
      <c r="BH560" s="76"/>
      <c r="BI560" s="76"/>
      <c r="BJ560" s="76"/>
      <c r="BK560" s="76"/>
      <c r="BL560" s="76"/>
      <c r="BM560" s="76"/>
      <c r="BN560" s="76"/>
      <c r="BO560" s="76"/>
      <c r="BP560" s="76"/>
      <c r="BQ560" s="76"/>
      <c r="BR560" s="76"/>
      <c r="BS560" s="76"/>
      <c r="BT560" s="76"/>
      <c r="BU560" s="76"/>
      <c r="BV560" s="76"/>
      <c r="BW560" s="76"/>
      <c r="BX560" s="76"/>
      <c r="BY560" s="76"/>
      <c r="BZ560" s="76"/>
      <c r="CA560" s="76"/>
      <c r="CB560" s="76"/>
      <c r="CC560" s="76"/>
      <c r="CD560" s="76"/>
      <c r="CE560" s="76"/>
      <c r="CF560" s="76"/>
      <c r="CG560" s="76"/>
      <c r="CH560" s="76"/>
      <c r="CI560" s="76"/>
      <c r="CJ560" s="76"/>
      <c r="CK560" s="76"/>
      <c r="CL560" s="76"/>
      <c r="CM560" s="77"/>
      <c r="CN560" s="77"/>
      <c r="CO560" s="77"/>
      <c r="CP560" s="77"/>
      <c r="CQ560" s="77"/>
      <c r="CR560" s="77"/>
      <c r="CS560" s="77"/>
      <c r="CT560" s="77"/>
      <c r="CU560" s="77"/>
      <c r="CV560" s="76"/>
      <c r="CW560" s="147"/>
      <c r="CX560" s="76"/>
      <c r="CY560" s="147"/>
      <c r="CZ560" s="76"/>
      <c r="DA560" s="147"/>
      <c r="DB560" s="76"/>
      <c r="DC560" s="147"/>
      <c r="DD560" s="76"/>
    </row>
    <row r="561" spans="2:108" x14ac:dyDescent="0.2"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  <c r="AA561" s="76"/>
      <c r="AB561" s="76"/>
      <c r="AC561" s="76"/>
      <c r="AD561" s="76"/>
      <c r="AE561" s="76"/>
      <c r="AF561" s="76"/>
      <c r="AG561" s="76"/>
      <c r="AH561" s="76"/>
      <c r="AI561" s="76"/>
      <c r="AJ561" s="76"/>
      <c r="AK561" s="76"/>
      <c r="AL561" s="76"/>
      <c r="AM561" s="76"/>
      <c r="AN561" s="76"/>
      <c r="AO561" s="76"/>
      <c r="AP561" s="76"/>
      <c r="AQ561" s="76"/>
      <c r="AS561" s="76"/>
      <c r="AU561" s="76"/>
      <c r="AV561" s="76"/>
      <c r="AW561" s="76"/>
      <c r="AX561" s="76"/>
      <c r="AY561" s="76"/>
      <c r="AZ561" s="76"/>
      <c r="BA561" s="76"/>
      <c r="BB561" s="76"/>
      <c r="BC561" s="76"/>
      <c r="BD561" s="76"/>
      <c r="BE561" s="76"/>
      <c r="BF561" s="76"/>
      <c r="BG561" s="76"/>
      <c r="BH561" s="76"/>
      <c r="BI561" s="76"/>
      <c r="BJ561" s="76"/>
      <c r="BK561" s="76"/>
      <c r="BL561" s="76"/>
      <c r="BM561" s="76"/>
      <c r="BN561" s="76"/>
      <c r="BO561" s="76"/>
      <c r="BP561" s="76"/>
      <c r="BQ561" s="76"/>
      <c r="BR561" s="76"/>
      <c r="BS561" s="76"/>
      <c r="BT561" s="76"/>
      <c r="BU561" s="76"/>
      <c r="BV561" s="76"/>
      <c r="BW561" s="76"/>
      <c r="BX561" s="76"/>
      <c r="BY561" s="76"/>
      <c r="BZ561" s="76"/>
      <c r="CA561" s="76"/>
      <c r="CB561" s="76"/>
      <c r="CC561" s="76"/>
      <c r="CD561" s="76"/>
      <c r="CE561" s="76"/>
      <c r="CF561" s="76"/>
      <c r="CG561" s="76"/>
      <c r="CH561" s="76"/>
      <c r="CI561" s="76"/>
      <c r="CJ561" s="76"/>
      <c r="CK561" s="76"/>
      <c r="CL561" s="76"/>
      <c r="CM561" s="77"/>
      <c r="CN561" s="77"/>
      <c r="CO561" s="77"/>
      <c r="CP561" s="77"/>
      <c r="CQ561" s="77"/>
      <c r="CR561" s="77"/>
      <c r="CS561" s="77"/>
      <c r="CT561" s="77"/>
      <c r="CU561" s="77"/>
      <c r="CV561" s="76"/>
      <c r="CW561" s="147"/>
      <c r="CX561" s="76"/>
      <c r="CY561" s="147"/>
      <c r="CZ561" s="76"/>
      <c r="DA561" s="147"/>
      <c r="DB561" s="76"/>
      <c r="DC561" s="147"/>
      <c r="DD561" s="76"/>
    </row>
    <row r="562" spans="2:108" x14ac:dyDescent="0.2"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  <c r="AH562" s="76"/>
      <c r="AI562" s="76"/>
      <c r="AJ562" s="76"/>
      <c r="AK562" s="76"/>
      <c r="AL562" s="76"/>
      <c r="AM562" s="76"/>
      <c r="AN562" s="76"/>
      <c r="AO562" s="76"/>
      <c r="AP562" s="76"/>
      <c r="AQ562" s="76"/>
      <c r="AS562" s="76"/>
      <c r="AU562" s="76"/>
      <c r="AV562" s="76"/>
      <c r="AW562" s="76"/>
      <c r="AX562" s="76"/>
      <c r="AY562" s="76"/>
      <c r="AZ562" s="76"/>
      <c r="BA562" s="76"/>
      <c r="BB562" s="76"/>
      <c r="BC562" s="76"/>
      <c r="BD562" s="76"/>
      <c r="BE562" s="76"/>
      <c r="BF562" s="76"/>
      <c r="BG562" s="76"/>
      <c r="BH562" s="76"/>
      <c r="BI562" s="76"/>
      <c r="BJ562" s="76"/>
      <c r="BK562" s="76"/>
      <c r="BL562" s="76"/>
      <c r="BM562" s="76"/>
      <c r="BN562" s="76"/>
      <c r="BO562" s="76"/>
      <c r="BP562" s="76"/>
      <c r="BQ562" s="76"/>
      <c r="BR562" s="76"/>
      <c r="BS562" s="76"/>
      <c r="BT562" s="76"/>
      <c r="BU562" s="76"/>
      <c r="BV562" s="76"/>
      <c r="BW562" s="76"/>
      <c r="BX562" s="76"/>
      <c r="BY562" s="76"/>
      <c r="BZ562" s="76"/>
      <c r="CA562" s="76"/>
      <c r="CB562" s="76"/>
      <c r="CC562" s="76"/>
      <c r="CD562" s="76"/>
      <c r="CE562" s="76"/>
      <c r="CF562" s="76"/>
      <c r="CG562" s="76"/>
      <c r="CH562" s="76"/>
      <c r="CI562" s="76"/>
      <c r="CJ562" s="76"/>
      <c r="CK562" s="76"/>
      <c r="CL562" s="76"/>
      <c r="CM562" s="77"/>
      <c r="CN562" s="77"/>
      <c r="CO562" s="77"/>
      <c r="CP562" s="77"/>
      <c r="CQ562" s="77"/>
      <c r="CR562" s="77"/>
      <c r="CS562" s="77"/>
      <c r="CT562" s="77"/>
      <c r="CU562" s="77"/>
      <c r="CV562" s="76"/>
      <c r="CW562" s="147"/>
      <c r="CX562" s="76"/>
      <c r="CY562" s="147"/>
      <c r="CZ562" s="76"/>
      <c r="DA562" s="147"/>
      <c r="DB562" s="76"/>
      <c r="DC562" s="147"/>
      <c r="DD562" s="76"/>
    </row>
    <row r="563" spans="2:108" x14ac:dyDescent="0.2"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  <c r="AA563" s="76"/>
      <c r="AB563" s="76"/>
      <c r="AC563" s="76"/>
      <c r="AD563" s="76"/>
      <c r="AE563" s="76"/>
      <c r="AF563" s="76"/>
      <c r="AG563" s="76"/>
      <c r="AH563" s="76"/>
      <c r="AI563" s="76"/>
      <c r="AJ563" s="76"/>
      <c r="AK563" s="76"/>
      <c r="AL563" s="76"/>
      <c r="AM563" s="76"/>
      <c r="AN563" s="76"/>
      <c r="AO563" s="76"/>
      <c r="AP563" s="76"/>
      <c r="AQ563" s="76"/>
      <c r="AS563" s="76"/>
      <c r="AU563" s="76"/>
      <c r="AV563" s="76"/>
      <c r="AW563" s="76"/>
      <c r="AX563" s="76"/>
      <c r="AY563" s="76"/>
      <c r="AZ563" s="76"/>
      <c r="BA563" s="76"/>
      <c r="BB563" s="76"/>
      <c r="BC563" s="76"/>
      <c r="BD563" s="76"/>
      <c r="BE563" s="76"/>
      <c r="BF563" s="76"/>
      <c r="BG563" s="76"/>
      <c r="BH563" s="76"/>
      <c r="BI563" s="76"/>
      <c r="BJ563" s="76"/>
      <c r="BK563" s="76"/>
      <c r="BL563" s="76"/>
      <c r="BM563" s="76"/>
      <c r="BN563" s="76"/>
      <c r="BO563" s="76"/>
      <c r="BP563" s="76"/>
      <c r="BQ563" s="76"/>
      <c r="BR563" s="76"/>
      <c r="BS563" s="76"/>
      <c r="BT563" s="76"/>
      <c r="BU563" s="76"/>
      <c r="BV563" s="76"/>
      <c r="BW563" s="76"/>
      <c r="BX563" s="76"/>
      <c r="BY563" s="76"/>
      <c r="BZ563" s="76"/>
      <c r="CA563" s="76"/>
      <c r="CB563" s="76"/>
      <c r="CC563" s="76"/>
      <c r="CD563" s="76"/>
      <c r="CE563" s="76"/>
      <c r="CF563" s="76"/>
      <c r="CG563" s="76"/>
      <c r="CH563" s="76"/>
      <c r="CI563" s="76"/>
      <c r="CJ563" s="76"/>
      <c r="CK563" s="76"/>
      <c r="CL563" s="76"/>
      <c r="CM563" s="77"/>
      <c r="CN563" s="77"/>
      <c r="CO563" s="77"/>
      <c r="CP563" s="77"/>
      <c r="CQ563" s="77"/>
      <c r="CR563" s="77"/>
      <c r="CS563" s="77"/>
      <c r="CT563" s="77"/>
      <c r="CU563" s="77"/>
      <c r="CV563" s="76"/>
      <c r="CW563" s="147"/>
      <c r="CX563" s="76"/>
      <c r="CY563" s="147"/>
      <c r="CZ563" s="76"/>
      <c r="DA563" s="147"/>
      <c r="DB563" s="76"/>
      <c r="DC563" s="147"/>
      <c r="DD563" s="76"/>
    </row>
    <row r="564" spans="2:108" x14ac:dyDescent="0.2"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  <c r="AI564" s="76"/>
      <c r="AJ564" s="76"/>
      <c r="AK564" s="76"/>
      <c r="AL564" s="76"/>
      <c r="AM564" s="76"/>
      <c r="AN564" s="76"/>
      <c r="AO564" s="76"/>
      <c r="AP564" s="76"/>
      <c r="AQ564" s="76"/>
      <c r="AS564" s="76"/>
      <c r="AU564" s="76"/>
      <c r="AV564" s="76"/>
      <c r="AW564" s="76"/>
      <c r="AX564" s="76"/>
      <c r="AY564" s="76"/>
      <c r="AZ564" s="76"/>
      <c r="BA564" s="76"/>
      <c r="BB564" s="76"/>
      <c r="BC564" s="76"/>
      <c r="BD564" s="76"/>
      <c r="BE564" s="76"/>
      <c r="BF564" s="76"/>
      <c r="BG564" s="76"/>
      <c r="BH564" s="76"/>
      <c r="BI564" s="76"/>
      <c r="BJ564" s="76"/>
      <c r="BK564" s="76"/>
      <c r="BL564" s="76"/>
      <c r="BM564" s="76"/>
      <c r="BN564" s="76"/>
      <c r="BO564" s="76"/>
      <c r="BP564" s="76"/>
      <c r="BQ564" s="76"/>
      <c r="BR564" s="76"/>
      <c r="BS564" s="76"/>
      <c r="BT564" s="76"/>
      <c r="BU564" s="76"/>
      <c r="BV564" s="76"/>
      <c r="BW564" s="76"/>
      <c r="BX564" s="76"/>
      <c r="BY564" s="76"/>
      <c r="BZ564" s="76"/>
      <c r="CA564" s="76"/>
      <c r="CB564" s="76"/>
      <c r="CC564" s="76"/>
      <c r="CD564" s="76"/>
      <c r="CE564" s="76"/>
      <c r="CF564" s="76"/>
      <c r="CG564" s="76"/>
      <c r="CH564" s="76"/>
      <c r="CI564" s="76"/>
      <c r="CJ564" s="76"/>
      <c r="CK564" s="76"/>
      <c r="CL564" s="76"/>
      <c r="CM564" s="77"/>
      <c r="CN564" s="77"/>
      <c r="CO564" s="77"/>
      <c r="CP564" s="77"/>
      <c r="CQ564" s="77"/>
      <c r="CR564" s="77"/>
      <c r="CS564" s="77"/>
      <c r="CT564" s="77"/>
      <c r="CU564" s="77"/>
      <c r="CV564" s="76"/>
      <c r="CW564" s="147"/>
      <c r="CX564" s="76"/>
      <c r="CY564" s="147"/>
      <c r="CZ564" s="76"/>
      <c r="DA564" s="147"/>
      <c r="DB564" s="76"/>
      <c r="DC564" s="147"/>
      <c r="DD564" s="76"/>
    </row>
    <row r="565" spans="2:108" x14ac:dyDescent="0.2"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  <c r="AA565" s="76"/>
      <c r="AB565" s="76"/>
      <c r="AC565" s="76"/>
      <c r="AD565" s="76"/>
      <c r="AE565" s="76"/>
      <c r="AF565" s="76"/>
      <c r="AG565" s="76"/>
      <c r="AH565" s="76"/>
      <c r="AI565" s="76"/>
      <c r="AJ565" s="76"/>
      <c r="AK565" s="76"/>
      <c r="AL565" s="76"/>
      <c r="AM565" s="76"/>
      <c r="AN565" s="76"/>
      <c r="AO565" s="76"/>
      <c r="AP565" s="76"/>
      <c r="AQ565" s="76"/>
      <c r="AS565" s="76"/>
      <c r="AU565" s="76"/>
      <c r="AV565" s="76"/>
      <c r="AW565" s="76"/>
      <c r="AX565" s="76"/>
      <c r="AY565" s="76"/>
      <c r="AZ565" s="76"/>
      <c r="BA565" s="76"/>
      <c r="BB565" s="76"/>
      <c r="BC565" s="76"/>
      <c r="BD565" s="76"/>
      <c r="BE565" s="76"/>
      <c r="BF565" s="76"/>
      <c r="BG565" s="76"/>
      <c r="BH565" s="76"/>
      <c r="BI565" s="76"/>
      <c r="BJ565" s="76"/>
      <c r="BK565" s="76"/>
      <c r="BL565" s="76"/>
      <c r="BM565" s="76"/>
      <c r="BN565" s="76"/>
      <c r="BO565" s="76"/>
      <c r="BP565" s="76"/>
      <c r="BQ565" s="76"/>
      <c r="BR565" s="76"/>
      <c r="BS565" s="76"/>
      <c r="BT565" s="76"/>
      <c r="BU565" s="76"/>
      <c r="BV565" s="76"/>
      <c r="BW565" s="76"/>
      <c r="BX565" s="76"/>
      <c r="BY565" s="76"/>
      <c r="BZ565" s="76"/>
      <c r="CA565" s="76"/>
      <c r="CB565" s="76"/>
      <c r="CC565" s="76"/>
      <c r="CD565" s="76"/>
      <c r="CE565" s="76"/>
      <c r="CF565" s="76"/>
      <c r="CG565" s="76"/>
      <c r="CH565" s="76"/>
      <c r="CI565" s="76"/>
      <c r="CJ565" s="76"/>
      <c r="CK565" s="76"/>
      <c r="CL565" s="76"/>
      <c r="CM565" s="77"/>
      <c r="CN565" s="77"/>
      <c r="CO565" s="77"/>
      <c r="CP565" s="77"/>
      <c r="CQ565" s="77"/>
      <c r="CR565" s="77"/>
      <c r="CS565" s="77"/>
      <c r="CT565" s="77"/>
      <c r="CU565" s="77"/>
      <c r="CV565" s="76"/>
      <c r="CW565" s="147"/>
      <c r="CX565" s="76"/>
      <c r="CY565" s="147"/>
      <c r="CZ565" s="76"/>
      <c r="DA565" s="147"/>
      <c r="DB565" s="76"/>
      <c r="DC565" s="147"/>
      <c r="DD565" s="76"/>
    </row>
    <row r="566" spans="2:108" x14ac:dyDescent="0.2"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  <c r="AA566" s="76"/>
      <c r="AB566" s="76"/>
      <c r="AC566" s="76"/>
      <c r="AD566" s="76"/>
      <c r="AE566" s="76"/>
      <c r="AF566" s="76"/>
      <c r="AG566" s="76"/>
      <c r="AH566" s="76"/>
      <c r="AI566" s="76"/>
      <c r="AJ566" s="76"/>
      <c r="AK566" s="76"/>
      <c r="AL566" s="76"/>
      <c r="AM566" s="76"/>
      <c r="AN566" s="76"/>
      <c r="AO566" s="76"/>
      <c r="AP566" s="76"/>
      <c r="AQ566" s="76"/>
      <c r="AS566" s="76"/>
      <c r="AU566" s="76"/>
      <c r="AV566" s="76"/>
      <c r="AW566" s="76"/>
      <c r="AX566" s="76"/>
      <c r="AY566" s="76"/>
      <c r="AZ566" s="76"/>
      <c r="BA566" s="76"/>
      <c r="BB566" s="76"/>
      <c r="BC566" s="76"/>
      <c r="BD566" s="76"/>
      <c r="BE566" s="76"/>
      <c r="BF566" s="76"/>
      <c r="BG566" s="76"/>
      <c r="BH566" s="76"/>
      <c r="BI566" s="76"/>
      <c r="BJ566" s="76"/>
      <c r="BK566" s="76"/>
      <c r="BL566" s="76"/>
      <c r="BM566" s="76"/>
      <c r="BN566" s="76"/>
      <c r="BO566" s="76"/>
      <c r="BP566" s="76"/>
      <c r="BQ566" s="76"/>
      <c r="BR566" s="76"/>
      <c r="BS566" s="76"/>
      <c r="BT566" s="76"/>
      <c r="BU566" s="76"/>
      <c r="BV566" s="76"/>
      <c r="BW566" s="76"/>
      <c r="BX566" s="76"/>
      <c r="BY566" s="76"/>
      <c r="BZ566" s="76"/>
      <c r="CA566" s="76"/>
      <c r="CB566" s="76"/>
      <c r="CC566" s="76"/>
      <c r="CD566" s="76"/>
      <c r="CE566" s="76"/>
      <c r="CF566" s="76"/>
      <c r="CG566" s="76"/>
      <c r="CH566" s="76"/>
      <c r="CI566" s="76"/>
      <c r="CJ566" s="76"/>
      <c r="CK566" s="76"/>
      <c r="CL566" s="76"/>
      <c r="CM566" s="77"/>
      <c r="CN566" s="77"/>
      <c r="CO566" s="77"/>
      <c r="CP566" s="77"/>
      <c r="CQ566" s="77"/>
      <c r="CR566" s="77"/>
      <c r="CS566" s="77"/>
      <c r="CT566" s="77"/>
      <c r="CU566" s="77"/>
      <c r="CV566" s="76"/>
      <c r="CW566" s="147"/>
      <c r="CX566" s="76"/>
      <c r="CY566" s="147"/>
      <c r="CZ566" s="76"/>
      <c r="DA566" s="147"/>
      <c r="DB566" s="76"/>
      <c r="DC566" s="147"/>
      <c r="DD566" s="76"/>
    </row>
    <row r="567" spans="2:108" x14ac:dyDescent="0.2"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6"/>
      <c r="AB567" s="76"/>
      <c r="AC567" s="76"/>
      <c r="AD567" s="76"/>
      <c r="AE567" s="76"/>
      <c r="AF567" s="76"/>
      <c r="AG567" s="76"/>
      <c r="AH567" s="76"/>
      <c r="AI567" s="76"/>
      <c r="AJ567" s="76"/>
      <c r="AK567" s="76"/>
      <c r="AL567" s="76"/>
      <c r="AM567" s="76"/>
      <c r="AN567" s="76"/>
      <c r="AO567" s="76"/>
      <c r="AP567" s="76"/>
      <c r="AQ567" s="76"/>
      <c r="AS567" s="76"/>
      <c r="AU567" s="76"/>
      <c r="AV567" s="76"/>
      <c r="AW567" s="76"/>
      <c r="AX567" s="76"/>
      <c r="AY567" s="76"/>
      <c r="AZ567" s="76"/>
      <c r="BA567" s="76"/>
      <c r="BB567" s="76"/>
      <c r="BC567" s="76"/>
      <c r="BD567" s="76"/>
      <c r="BE567" s="76"/>
      <c r="BF567" s="76"/>
      <c r="BG567" s="76"/>
      <c r="BH567" s="76"/>
      <c r="BI567" s="76"/>
      <c r="BJ567" s="76"/>
      <c r="BK567" s="76"/>
      <c r="BL567" s="76"/>
      <c r="BM567" s="76"/>
      <c r="BN567" s="76"/>
      <c r="BO567" s="76"/>
      <c r="BP567" s="76"/>
      <c r="BQ567" s="76"/>
      <c r="BR567" s="76"/>
      <c r="BS567" s="76"/>
      <c r="BT567" s="76"/>
      <c r="BU567" s="76"/>
      <c r="BV567" s="76"/>
      <c r="BW567" s="76"/>
      <c r="BX567" s="76"/>
      <c r="BY567" s="76"/>
      <c r="BZ567" s="76"/>
      <c r="CA567" s="76"/>
      <c r="CB567" s="76"/>
      <c r="CC567" s="76"/>
      <c r="CD567" s="76"/>
      <c r="CE567" s="76"/>
      <c r="CF567" s="76"/>
      <c r="CG567" s="76"/>
      <c r="CH567" s="76"/>
      <c r="CI567" s="76"/>
      <c r="CJ567" s="76"/>
      <c r="CK567" s="76"/>
      <c r="CL567" s="76"/>
      <c r="CM567" s="77"/>
      <c r="CN567" s="77"/>
      <c r="CO567" s="77"/>
      <c r="CP567" s="77"/>
      <c r="CQ567" s="77"/>
      <c r="CR567" s="77"/>
      <c r="CS567" s="77"/>
      <c r="CT567" s="77"/>
      <c r="CU567" s="77"/>
      <c r="CV567" s="76"/>
      <c r="CW567" s="147"/>
      <c r="CX567" s="76"/>
      <c r="CY567" s="147"/>
      <c r="CZ567" s="76"/>
      <c r="DA567" s="147"/>
      <c r="DB567" s="76"/>
      <c r="DC567" s="147"/>
      <c r="DD567" s="76"/>
    </row>
    <row r="568" spans="2:108" x14ac:dyDescent="0.2"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  <c r="AI568" s="76"/>
      <c r="AJ568" s="76"/>
      <c r="AK568" s="76"/>
      <c r="AL568" s="76"/>
      <c r="AM568" s="76"/>
      <c r="AN568" s="76"/>
      <c r="AO568" s="76"/>
      <c r="AP568" s="76"/>
      <c r="AQ568" s="76"/>
      <c r="AS568" s="76"/>
      <c r="AU568" s="76"/>
      <c r="AV568" s="76"/>
      <c r="AW568" s="76"/>
      <c r="AX568" s="76"/>
      <c r="AY568" s="76"/>
      <c r="AZ568" s="76"/>
      <c r="BA568" s="76"/>
      <c r="BB568" s="76"/>
      <c r="BC568" s="76"/>
      <c r="BD568" s="76"/>
      <c r="BE568" s="76"/>
      <c r="BF568" s="76"/>
      <c r="BG568" s="76"/>
      <c r="BH568" s="76"/>
      <c r="BI568" s="76"/>
      <c r="BJ568" s="76"/>
      <c r="BK568" s="76"/>
      <c r="BL568" s="76"/>
      <c r="BM568" s="76"/>
      <c r="BN568" s="76"/>
      <c r="BO568" s="76"/>
      <c r="BP568" s="76"/>
      <c r="BQ568" s="76"/>
      <c r="BR568" s="76"/>
      <c r="BS568" s="76"/>
      <c r="BT568" s="76"/>
      <c r="BU568" s="76"/>
      <c r="BV568" s="76"/>
      <c r="BW568" s="76"/>
      <c r="BX568" s="76"/>
      <c r="BY568" s="76"/>
      <c r="BZ568" s="76"/>
      <c r="CA568" s="76"/>
      <c r="CB568" s="76"/>
      <c r="CC568" s="76"/>
      <c r="CD568" s="76"/>
      <c r="CE568" s="76"/>
      <c r="CF568" s="76"/>
      <c r="CG568" s="76"/>
      <c r="CH568" s="76"/>
      <c r="CI568" s="76"/>
      <c r="CJ568" s="76"/>
      <c r="CK568" s="76"/>
      <c r="CL568" s="76"/>
      <c r="CM568" s="77"/>
      <c r="CN568" s="77"/>
      <c r="CO568" s="77"/>
      <c r="CP568" s="77"/>
      <c r="CQ568" s="77"/>
      <c r="CR568" s="77"/>
      <c r="CS568" s="77"/>
      <c r="CT568" s="77"/>
      <c r="CU568" s="77"/>
      <c r="CV568" s="76"/>
      <c r="CW568" s="147"/>
      <c r="CX568" s="76"/>
      <c r="CY568" s="147"/>
      <c r="CZ568" s="76"/>
      <c r="DA568" s="147"/>
      <c r="DB568" s="76"/>
      <c r="DC568" s="147"/>
      <c r="DD568" s="76"/>
    </row>
    <row r="569" spans="2:108" x14ac:dyDescent="0.2"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6"/>
      <c r="AB569" s="76"/>
      <c r="AC569" s="76"/>
      <c r="AD569" s="76"/>
      <c r="AE569" s="76"/>
      <c r="AF569" s="76"/>
      <c r="AG569" s="76"/>
      <c r="AH569" s="76"/>
      <c r="AI569" s="76"/>
      <c r="AJ569" s="76"/>
      <c r="AK569" s="76"/>
      <c r="AL569" s="76"/>
      <c r="AM569" s="76"/>
      <c r="AN569" s="76"/>
      <c r="AO569" s="76"/>
      <c r="AP569" s="76"/>
      <c r="AQ569" s="76"/>
      <c r="AS569" s="76"/>
      <c r="AU569" s="76"/>
      <c r="AV569" s="76"/>
      <c r="AW569" s="76"/>
      <c r="AX569" s="76"/>
      <c r="AY569" s="76"/>
      <c r="AZ569" s="76"/>
      <c r="BA569" s="76"/>
      <c r="BB569" s="76"/>
      <c r="BC569" s="76"/>
      <c r="BD569" s="76"/>
      <c r="BE569" s="76"/>
      <c r="BF569" s="76"/>
      <c r="BG569" s="76"/>
      <c r="BH569" s="76"/>
      <c r="BI569" s="76"/>
      <c r="BJ569" s="76"/>
      <c r="BK569" s="76"/>
      <c r="BL569" s="76"/>
      <c r="BM569" s="76"/>
      <c r="BN569" s="76"/>
      <c r="BO569" s="76"/>
      <c r="BP569" s="76"/>
      <c r="BQ569" s="76"/>
      <c r="BR569" s="76"/>
      <c r="BS569" s="76"/>
      <c r="BT569" s="76"/>
      <c r="BU569" s="76"/>
      <c r="BV569" s="76"/>
      <c r="BW569" s="76"/>
      <c r="BX569" s="76"/>
      <c r="BY569" s="76"/>
      <c r="BZ569" s="76"/>
      <c r="CA569" s="76"/>
      <c r="CB569" s="76"/>
      <c r="CC569" s="76"/>
      <c r="CD569" s="76"/>
      <c r="CE569" s="76"/>
      <c r="CF569" s="76"/>
      <c r="CG569" s="76"/>
      <c r="CH569" s="76"/>
      <c r="CI569" s="76"/>
      <c r="CJ569" s="76"/>
      <c r="CK569" s="76"/>
      <c r="CL569" s="76"/>
      <c r="CM569" s="77"/>
      <c r="CN569" s="77"/>
      <c r="CO569" s="77"/>
      <c r="CP569" s="77"/>
      <c r="CQ569" s="77"/>
      <c r="CR569" s="77"/>
      <c r="CS569" s="77"/>
      <c r="CT569" s="77"/>
      <c r="CU569" s="77"/>
      <c r="CV569" s="76"/>
      <c r="CW569" s="147"/>
      <c r="CX569" s="76"/>
      <c r="CY569" s="147"/>
      <c r="CZ569" s="76"/>
      <c r="DA569" s="147"/>
      <c r="DB569" s="76"/>
      <c r="DC569" s="147"/>
      <c r="DD569" s="76"/>
    </row>
    <row r="570" spans="2:108" x14ac:dyDescent="0.2"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  <c r="AA570" s="76"/>
      <c r="AB570" s="76"/>
      <c r="AC570" s="76"/>
      <c r="AD570" s="76"/>
      <c r="AE570" s="76"/>
      <c r="AF570" s="76"/>
      <c r="AG570" s="76"/>
      <c r="AH570" s="76"/>
      <c r="AI570" s="76"/>
      <c r="AJ570" s="76"/>
      <c r="AK570" s="76"/>
      <c r="AL570" s="76"/>
      <c r="AM570" s="76"/>
      <c r="AN570" s="76"/>
      <c r="AO570" s="76"/>
      <c r="AP570" s="76"/>
      <c r="AQ570" s="76"/>
      <c r="AS570" s="76"/>
      <c r="AU570" s="76"/>
      <c r="AV570" s="76"/>
      <c r="AW570" s="76"/>
      <c r="AX570" s="76"/>
      <c r="AY570" s="76"/>
      <c r="AZ570" s="76"/>
      <c r="BA570" s="76"/>
      <c r="BB570" s="76"/>
      <c r="BC570" s="76"/>
      <c r="BD570" s="76"/>
      <c r="BE570" s="76"/>
      <c r="BF570" s="76"/>
      <c r="BG570" s="76"/>
      <c r="BH570" s="76"/>
      <c r="BI570" s="76"/>
      <c r="BJ570" s="76"/>
      <c r="BK570" s="76"/>
      <c r="BL570" s="76"/>
      <c r="BM570" s="76"/>
      <c r="BN570" s="76"/>
      <c r="BO570" s="76"/>
      <c r="BP570" s="76"/>
      <c r="BQ570" s="76"/>
      <c r="BR570" s="76"/>
      <c r="BS570" s="76"/>
      <c r="BT570" s="76"/>
      <c r="BU570" s="76"/>
      <c r="BV570" s="76"/>
      <c r="BW570" s="76"/>
      <c r="BX570" s="76"/>
      <c r="BY570" s="76"/>
      <c r="BZ570" s="76"/>
      <c r="CA570" s="76"/>
      <c r="CB570" s="76"/>
      <c r="CC570" s="76"/>
      <c r="CD570" s="76"/>
      <c r="CE570" s="76"/>
      <c r="CF570" s="76"/>
      <c r="CG570" s="76"/>
      <c r="CH570" s="76"/>
      <c r="CI570" s="76"/>
      <c r="CJ570" s="76"/>
      <c r="CK570" s="76"/>
      <c r="CL570" s="76"/>
      <c r="CM570" s="77"/>
      <c r="CN570" s="77"/>
      <c r="CO570" s="77"/>
      <c r="CP570" s="77"/>
      <c r="CQ570" s="77"/>
      <c r="CR570" s="77"/>
      <c r="CS570" s="77"/>
      <c r="CT570" s="77"/>
      <c r="CU570" s="77"/>
      <c r="CV570" s="76"/>
      <c r="CW570" s="147"/>
      <c r="CX570" s="76"/>
      <c r="CY570" s="147"/>
      <c r="CZ570" s="76"/>
      <c r="DA570" s="147"/>
      <c r="DB570" s="76"/>
      <c r="DC570" s="147"/>
      <c r="DD570" s="76"/>
    </row>
    <row r="571" spans="2:108" x14ac:dyDescent="0.2"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6"/>
      <c r="AB571" s="76"/>
      <c r="AC571" s="76"/>
      <c r="AD571" s="76"/>
      <c r="AE571" s="76"/>
      <c r="AF571" s="76"/>
      <c r="AG571" s="76"/>
      <c r="AH571" s="76"/>
      <c r="AI571" s="76"/>
      <c r="AJ571" s="76"/>
      <c r="AK571" s="76"/>
      <c r="AL571" s="76"/>
      <c r="AM571" s="76"/>
      <c r="AN571" s="76"/>
      <c r="AO571" s="76"/>
      <c r="AP571" s="76"/>
      <c r="AQ571" s="76"/>
      <c r="AS571" s="76"/>
      <c r="AU571" s="76"/>
      <c r="AV571" s="76"/>
      <c r="AW571" s="76"/>
      <c r="AX571" s="76"/>
      <c r="AY571" s="76"/>
      <c r="AZ571" s="76"/>
      <c r="BA571" s="76"/>
      <c r="BB571" s="76"/>
      <c r="BC571" s="76"/>
      <c r="BD571" s="76"/>
      <c r="BE571" s="76"/>
      <c r="BF571" s="76"/>
      <c r="BG571" s="76"/>
      <c r="BH571" s="76"/>
      <c r="BI571" s="76"/>
      <c r="BJ571" s="76"/>
      <c r="BK571" s="76"/>
      <c r="BL571" s="76"/>
      <c r="BM571" s="76"/>
      <c r="BN571" s="76"/>
      <c r="BO571" s="76"/>
      <c r="BP571" s="76"/>
      <c r="BQ571" s="76"/>
      <c r="BR571" s="76"/>
      <c r="BS571" s="76"/>
      <c r="BT571" s="76"/>
      <c r="BU571" s="76"/>
      <c r="BV571" s="76"/>
      <c r="BW571" s="76"/>
      <c r="BX571" s="76"/>
      <c r="BY571" s="76"/>
      <c r="BZ571" s="76"/>
      <c r="CA571" s="76"/>
      <c r="CB571" s="76"/>
      <c r="CC571" s="76"/>
      <c r="CD571" s="76"/>
      <c r="CE571" s="76"/>
      <c r="CF571" s="76"/>
      <c r="CG571" s="76"/>
      <c r="CH571" s="76"/>
      <c r="CI571" s="76"/>
      <c r="CJ571" s="76"/>
      <c r="CK571" s="76"/>
      <c r="CL571" s="76"/>
      <c r="CM571" s="77"/>
      <c r="CN571" s="77"/>
      <c r="CO571" s="77"/>
      <c r="CP571" s="77"/>
      <c r="CQ571" s="77"/>
      <c r="CR571" s="77"/>
      <c r="CS571" s="77"/>
      <c r="CT571" s="77"/>
      <c r="CU571" s="77"/>
      <c r="CV571" s="76"/>
      <c r="CW571" s="147"/>
      <c r="CX571" s="76"/>
      <c r="CY571" s="147"/>
      <c r="CZ571" s="76"/>
      <c r="DA571" s="147"/>
      <c r="DB571" s="76"/>
      <c r="DC571" s="147"/>
      <c r="DD571" s="76"/>
    </row>
    <row r="572" spans="2:108" x14ac:dyDescent="0.2"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  <c r="AH572" s="76"/>
      <c r="AI572" s="76"/>
      <c r="AJ572" s="76"/>
      <c r="AK572" s="76"/>
      <c r="AL572" s="76"/>
      <c r="AM572" s="76"/>
      <c r="AN572" s="76"/>
      <c r="AO572" s="76"/>
      <c r="AP572" s="76"/>
      <c r="AQ572" s="76"/>
      <c r="AS572" s="76"/>
      <c r="AU572" s="76"/>
      <c r="AV572" s="76"/>
      <c r="AW572" s="76"/>
      <c r="AX572" s="76"/>
      <c r="AY572" s="76"/>
      <c r="AZ572" s="76"/>
      <c r="BA572" s="76"/>
      <c r="BB572" s="76"/>
      <c r="BC572" s="76"/>
      <c r="BD572" s="76"/>
      <c r="BE572" s="76"/>
      <c r="BF572" s="76"/>
      <c r="BG572" s="76"/>
      <c r="BH572" s="76"/>
      <c r="BI572" s="76"/>
      <c r="BJ572" s="76"/>
      <c r="BK572" s="76"/>
      <c r="BL572" s="76"/>
      <c r="BM572" s="76"/>
      <c r="BN572" s="76"/>
      <c r="BO572" s="76"/>
      <c r="BP572" s="76"/>
      <c r="BQ572" s="76"/>
      <c r="BR572" s="76"/>
      <c r="BS572" s="76"/>
      <c r="BT572" s="76"/>
      <c r="BU572" s="76"/>
      <c r="BV572" s="76"/>
      <c r="BW572" s="76"/>
      <c r="BX572" s="76"/>
      <c r="BY572" s="76"/>
      <c r="BZ572" s="76"/>
      <c r="CA572" s="76"/>
      <c r="CB572" s="76"/>
      <c r="CC572" s="76"/>
      <c r="CD572" s="76"/>
      <c r="CE572" s="76"/>
      <c r="CF572" s="76"/>
      <c r="CG572" s="76"/>
      <c r="CH572" s="76"/>
      <c r="CI572" s="76"/>
      <c r="CJ572" s="76"/>
      <c r="CK572" s="76"/>
      <c r="CL572" s="76"/>
      <c r="CM572" s="77"/>
      <c r="CN572" s="77"/>
      <c r="CO572" s="77"/>
      <c r="CP572" s="77"/>
      <c r="CQ572" s="77"/>
      <c r="CR572" s="77"/>
      <c r="CS572" s="77"/>
      <c r="CT572" s="77"/>
      <c r="CU572" s="77"/>
      <c r="CV572" s="76"/>
      <c r="CW572" s="147"/>
      <c r="CX572" s="76"/>
      <c r="CY572" s="147"/>
      <c r="CZ572" s="76"/>
      <c r="DA572" s="147"/>
      <c r="DB572" s="76"/>
      <c r="DC572" s="147"/>
      <c r="DD572" s="76"/>
    </row>
    <row r="573" spans="2:108" x14ac:dyDescent="0.2"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  <c r="AI573" s="76"/>
      <c r="AJ573" s="76"/>
      <c r="AK573" s="76"/>
      <c r="AL573" s="76"/>
      <c r="AM573" s="76"/>
      <c r="AN573" s="76"/>
      <c r="AO573" s="76"/>
      <c r="AP573" s="76"/>
      <c r="AQ573" s="76"/>
      <c r="AS573" s="76"/>
      <c r="AU573" s="76"/>
      <c r="AV573" s="76"/>
      <c r="AW573" s="76"/>
      <c r="AX573" s="76"/>
      <c r="AY573" s="76"/>
      <c r="AZ573" s="76"/>
      <c r="BA573" s="76"/>
      <c r="BB573" s="76"/>
      <c r="BC573" s="76"/>
      <c r="BD573" s="76"/>
      <c r="BE573" s="76"/>
      <c r="BF573" s="76"/>
      <c r="BG573" s="76"/>
      <c r="BH573" s="76"/>
      <c r="BI573" s="76"/>
      <c r="BJ573" s="76"/>
      <c r="BK573" s="76"/>
      <c r="BL573" s="76"/>
      <c r="BM573" s="76"/>
      <c r="BN573" s="76"/>
      <c r="BO573" s="76"/>
      <c r="BP573" s="76"/>
      <c r="BQ573" s="76"/>
      <c r="BR573" s="76"/>
      <c r="BS573" s="76"/>
      <c r="BT573" s="76"/>
      <c r="BU573" s="76"/>
      <c r="BV573" s="76"/>
      <c r="BW573" s="76"/>
      <c r="BX573" s="76"/>
      <c r="BY573" s="76"/>
      <c r="BZ573" s="76"/>
      <c r="CA573" s="76"/>
      <c r="CB573" s="76"/>
      <c r="CC573" s="76"/>
      <c r="CD573" s="76"/>
      <c r="CE573" s="76"/>
      <c r="CF573" s="76"/>
      <c r="CG573" s="76"/>
      <c r="CH573" s="76"/>
      <c r="CI573" s="76"/>
      <c r="CJ573" s="76"/>
      <c r="CK573" s="76"/>
      <c r="CL573" s="76"/>
      <c r="CM573" s="77"/>
      <c r="CN573" s="77"/>
      <c r="CO573" s="77"/>
      <c r="CP573" s="77"/>
      <c r="CQ573" s="77"/>
      <c r="CR573" s="77"/>
      <c r="CS573" s="77"/>
      <c r="CT573" s="77"/>
      <c r="CU573" s="77"/>
      <c r="CV573" s="76"/>
      <c r="CW573" s="147"/>
      <c r="CX573" s="76"/>
      <c r="CY573" s="147"/>
      <c r="CZ573" s="76"/>
      <c r="DA573" s="147"/>
      <c r="DB573" s="76"/>
      <c r="DC573" s="147"/>
      <c r="DD573" s="76"/>
    </row>
    <row r="574" spans="2:108" x14ac:dyDescent="0.2"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  <c r="AI574" s="76"/>
      <c r="AJ574" s="76"/>
      <c r="AK574" s="76"/>
      <c r="AL574" s="76"/>
      <c r="AM574" s="76"/>
      <c r="AN574" s="76"/>
      <c r="AO574" s="76"/>
      <c r="AP574" s="76"/>
      <c r="AQ574" s="76"/>
      <c r="AS574" s="76"/>
      <c r="AU574" s="76"/>
      <c r="AV574" s="76"/>
      <c r="AW574" s="76"/>
      <c r="AX574" s="76"/>
      <c r="AY574" s="76"/>
      <c r="AZ574" s="76"/>
      <c r="BA574" s="76"/>
      <c r="BB574" s="76"/>
      <c r="BC574" s="76"/>
      <c r="BD574" s="76"/>
      <c r="BE574" s="76"/>
      <c r="BF574" s="76"/>
      <c r="BG574" s="76"/>
      <c r="BH574" s="76"/>
      <c r="BI574" s="76"/>
      <c r="BJ574" s="76"/>
      <c r="BK574" s="76"/>
      <c r="BL574" s="76"/>
      <c r="BM574" s="76"/>
      <c r="BN574" s="76"/>
      <c r="BO574" s="76"/>
      <c r="BP574" s="76"/>
      <c r="BQ574" s="76"/>
      <c r="BR574" s="76"/>
      <c r="BS574" s="76"/>
      <c r="BT574" s="76"/>
      <c r="BU574" s="76"/>
      <c r="BV574" s="76"/>
      <c r="BW574" s="76"/>
      <c r="BX574" s="76"/>
      <c r="BY574" s="76"/>
      <c r="BZ574" s="76"/>
      <c r="CA574" s="76"/>
      <c r="CB574" s="76"/>
      <c r="CC574" s="76"/>
      <c r="CD574" s="76"/>
      <c r="CE574" s="76"/>
      <c r="CF574" s="76"/>
      <c r="CG574" s="76"/>
      <c r="CH574" s="76"/>
      <c r="CI574" s="76"/>
      <c r="CJ574" s="76"/>
      <c r="CK574" s="76"/>
      <c r="CL574" s="76"/>
      <c r="CM574" s="77"/>
      <c r="CN574" s="77"/>
      <c r="CO574" s="77"/>
      <c r="CP574" s="77"/>
      <c r="CQ574" s="77"/>
      <c r="CR574" s="77"/>
      <c r="CS574" s="77"/>
      <c r="CT574" s="77"/>
      <c r="CU574" s="77"/>
      <c r="CV574" s="76"/>
      <c r="CW574" s="147"/>
      <c r="CX574" s="76"/>
      <c r="CY574" s="147"/>
      <c r="CZ574" s="76"/>
      <c r="DA574" s="147"/>
      <c r="DB574" s="76"/>
      <c r="DC574" s="147"/>
      <c r="DD574" s="76"/>
    </row>
    <row r="575" spans="2:108" x14ac:dyDescent="0.2"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  <c r="AI575" s="76"/>
      <c r="AJ575" s="76"/>
      <c r="AK575" s="76"/>
      <c r="AL575" s="76"/>
      <c r="AM575" s="76"/>
      <c r="AN575" s="76"/>
      <c r="AO575" s="76"/>
      <c r="AP575" s="76"/>
      <c r="AQ575" s="76"/>
      <c r="AS575" s="76"/>
      <c r="AU575" s="76"/>
      <c r="AV575" s="76"/>
      <c r="AW575" s="76"/>
      <c r="AX575" s="76"/>
      <c r="AY575" s="76"/>
      <c r="AZ575" s="76"/>
      <c r="BA575" s="76"/>
      <c r="BB575" s="76"/>
      <c r="BC575" s="76"/>
      <c r="BD575" s="76"/>
      <c r="BE575" s="76"/>
      <c r="BF575" s="76"/>
      <c r="BG575" s="76"/>
      <c r="BH575" s="76"/>
      <c r="BI575" s="76"/>
      <c r="BJ575" s="76"/>
      <c r="BK575" s="76"/>
      <c r="BL575" s="76"/>
      <c r="BM575" s="76"/>
      <c r="BN575" s="76"/>
      <c r="BO575" s="76"/>
      <c r="BP575" s="76"/>
      <c r="BQ575" s="76"/>
      <c r="BR575" s="76"/>
      <c r="BS575" s="76"/>
      <c r="BT575" s="76"/>
      <c r="BU575" s="76"/>
      <c r="BV575" s="76"/>
      <c r="BW575" s="76"/>
      <c r="BX575" s="76"/>
      <c r="BY575" s="76"/>
      <c r="BZ575" s="76"/>
      <c r="CA575" s="76"/>
      <c r="CB575" s="76"/>
      <c r="CC575" s="76"/>
      <c r="CD575" s="76"/>
      <c r="CE575" s="76"/>
      <c r="CF575" s="76"/>
      <c r="CG575" s="76"/>
      <c r="CH575" s="76"/>
      <c r="CI575" s="76"/>
      <c r="CJ575" s="76"/>
      <c r="CK575" s="76"/>
      <c r="CL575" s="76"/>
      <c r="CM575" s="77"/>
      <c r="CN575" s="77"/>
      <c r="CO575" s="77"/>
      <c r="CP575" s="77"/>
      <c r="CQ575" s="77"/>
      <c r="CR575" s="77"/>
      <c r="CS575" s="77"/>
      <c r="CT575" s="77"/>
      <c r="CU575" s="77"/>
      <c r="CV575" s="76"/>
      <c r="CW575" s="147"/>
      <c r="CX575" s="76"/>
      <c r="CY575" s="147"/>
      <c r="CZ575" s="76"/>
      <c r="DA575" s="147"/>
      <c r="DB575" s="76"/>
      <c r="DC575" s="147"/>
      <c r="DD575" s="76"/>
    </row>
    <row r="576" spans="2:108" x14ac:dyDescent="0.2"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  <c r="AI576" s="76"/>
      <c r="AJ576" s="76"/>
      <c r="AK576" s="76"/>
      <c r="AL576" s="76"/>
      <c r="AM576" s="76"/>
      <c r="AN576" s="76"/>
      <c r="AO576" s="76"/>
      <c r="AP576" s="76"/>
      <c r="AQ576" s="76"/>
      <c r="AS576" s="76"/>
      <c r="AU576" s="76"/>
      <c r="AV576" s="76"/>
      <c r="AW576" s="76"/>
      <c r="AX576" s="76"/>
      <c r="AY576" s="76"/>
      <c r="AZ576" s="76"/>
      <c r="BA576" s="76"/>
      <c r="BB576" s="76"/>
      <c r="BC576" s="76"/>
      <c r="BD576" s="76"/>
      <c r="BE576" s="76"/>
      <c r="BF576" s="76"/>
      <c r="BG576" s="76"/>
      <c r="BH576" s="76"/>
      <c r="BI576" s="76"/>
      <c r="BJ576" s="76"/>
      <c r="BK576" s="76"/>
      <c r="BL576" s="76"/>
      <c r="BM576" s="76"/>
      <c r="BN576" s="76"/>
      <c r="BO576" s="76"/>
      <c r="BP576" s="76"/>
      <c r="BQ576" s="76"/>
      <c r="BR576" s="76"/>
      <c r="BS576" s="76"/>
      <c r="BT576" s="76"/>
      <c r="BU576" s="76"/>
      <c r="BV576" s="76"/>
      <c r="BW576" s="76"/>
      <c r="BX576" s="76"/>
      <c r="BY576" s="76"/>
      <c r="BZ576" s="76"/>
      <c r="CA576" s="76"/>
      <c r="CB576" s="76"/>
      <c r="CC576" s="76"/>
      <c r="CD576" s="76"/>
      <c r="CE576" s="76"/>
      <c r="CF576" s="76"/>
      <c r="CG576" s="76"/>
      <c r="CH576" s="76"/>
      <c r="CI576" s="76"/>
      <c r="CJ576" s="76"/>
      <c r="CK576" s="76"/>
      <c r="CL576" s="76"/>
      <c r="CM576" s="77"/>
      <c r="CN576" s="77"/>
      <c r="CO576" s="77"/>
      <c r="CP576" s="77"/>
      <c r="CQ576" s="77"/>
      <c r="CR576" s="77"/>
      <c r="CS576" s="77"/>
      <c r="CT576" s="77"/>
      <c r="CU576" s="77"/>
      <c r="CV576" s="76"/>
      <c r="CW576" s="147"/>
      <c r="CX576" s="76"/>
      <c r="CY576" s="147"/>
      <c r="CZ576" s="76"/>
      <c r="DA576" s="147"/>
      <c r="DB576" s="76"/>
      <c r="DC576" s="147"/>
      <c r="DD576" s="76"/>
    </row>
    <row r="577" spans="2:108" x14ac:dyDescent="0.2"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  <c r="AI577" s="76"/>
      <c r="AJ577" s="76"/>
      <c r="AK577" s="76"/>
      <c r="AL577" s="76"/>
      <c r="AM577" s="76"/>
      <c r="AN577" s="76"/>
      <c r="AO577" s="76"/>
      <c r="AP577" s="76"/>
      <c r="AQ577" s="76"/>
      <c r="AS577" s="76"/>
      <c r="AU577" s="76"/>
      <c r="AV577" s="76"/>
      <c r="AW577" s="76"/>
      <c r="AX577" s="76"/>
      <c r="AY577" s="76"/>
      <c r="AZ577" s="76"/>
      <c r="BA577" s="76"/>
      <c r="BB577" s="76"/>
      <c r="BC577" s="76"/>
      <c r="BD577" s="76"/>
      <c r="BE577" s="76"/>
      <c r="BF577" s="76"/>
      <c r="BG577" s="76"/>
      <c r="BH577" s="76"/>
      <c r="BI577" s="76"/>
      <c r="BJ577" s="76"/>
      <c r="BK577" s="76"/>
      <c r="BL577" s="76"/>
      <c r="BM577" s="76"/>
      <c r="BN577" s="76"/>
      <c r="BO577" s="76"/>
      <c r="BP577" s="76"/>
      <c r="BQ577" s="76"/>
      <c r="BR577" s="76"/>
      <c r="BS577" s="76"/>
      <c r="BT577" s="76"/>
      <c r="BU577" s="76"/>
      <c r="BV577" s="76"/>
      <c r="BW577" s="76"/>
      <c r="BX577" s="76"/>
      <c r="BY577" s="76"/>
      <c r="BZ577" s="76"/>
      <c r="CA577" s="76"/>
      <c r="CB577" s="76"/>
      <c r="CC577" s="76"/>
      <c r="CD577" s="76"/>
      <c r="CE577" s="76"/>
      <c r="CF577" s="76"/>
      <c r="CG577" s="76"/>
      <c r="CH577" s="76"/>
      <c r="CI577" s="76"/>
      <c r="CJ577" s="76"/>
      <c r="CK577" s="76"/>
      <c r="CL577" s="76"/>
      <c r="CM577" s="77"/>
      <c r="CN577" s="77"/>
      <c r="CO577" s="77"/>
      <c r="CP577" s="77"/>
      <c r="CQ577" s="77"/>
      <c r="CR577" s="77"/>
      <c r="CS577" s="77"/>
      <c r="CT577" s="77"/>
      <c r="CU577" s="77"/>
      <c r="CV577" s="76"/>
      <c r="CW577" s="147"/>
      <c r="CX577" s="76"/>
      <c r="CY577" s="147"/>
      <c r="CZ577" s="76"/>
      <c r="DA577" s="147"/>
      <c r="DB577" s="76"/>
      <c r="DC577" s="147"/>
      <c r="DD577" s="76"/>
    </row>
    <row r="578" spans="2:108" x14ac:dyDescent="0.2"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  <c r="AI578" s="76"/>
      <c r="AJ578" s="76"/>
      <c r="AK578" s="76"/>
      <c r="AL578" s="76"/>
      <c r="AM578" s="76"/>
      <c r="AN578" s="76"/>
      <c r="AO578" s="76"/>
      <c r="AP578" s="76"/>
      <c r="AQ578" s="76"/>
      <c r="AS578" s="76"/>
      <c r="AU578" s="76"/>
      <c r="AV578" s="76"/>
      <c r="AW578" s="76"/>
      <c r="AX578" s="76"/>
      <c r="AY578" s="76"/>
      <c r="AZ578" s="76"/>
      <c r="BA578" s="76"/>
      <c r="BB578" s="76"/>
      <c r="BC578" s="76"/>
      <c r="BD578" s="76"/>
      <c r="BE578" s="76"/>
      <c r="BF578" s="76"/>
      <c r="BG578" s="76"/>
      <c r="BH578" s="76"/>
      <c r="BI578" s="76"/>
      <c r="BJ578" s="76"/>
      <c r="BK578" s="76"/>
      <c r="BL578" s="76"/>
      <c r="BM578" s="76"/>
      <c r="BN578" s="76"/>
      <c r="BO578" s="76"/>
      <c r="BP578" s="76"/>
      <c r="BQ578" s="76"/>
      <c r="BR578" s="76"/>
      <c r="BS578" s="76"/>
      <c r="BT578" s="76"/>
      <c r="BU578" s="76"/>
      <c r="BV578" s="76"/>
      <c r="BW578" s="76"/>
      <c r="BX578" s="76"/>
      <c r="BY578" s="76"/>
      <c r="BZ578" s="76"/>
      <c r="CA578" s="76"/>
      <c r="CB578" s="76"/>
      <c r="CC578" s="76"/>
      <c r="CD578" s="76"/>
      <c r="CE578" s="76"/>
      <c r="CF578" s="76"/>
      <c r="CG578" s="76"/>
      <c r="CH578" s="76"/>
      <c r="CI578" s="76"/>
      <c r="CJ578" s="76"/>
      <c r="CK578" s="76"/>
      <c r="CL578" s="76"/>
      <c r="CM578" s="77"/>
      <c r="CN578" s="77"/>
      <c r="CO578" s="77"/>
      <c r="CP578" s="77"/>
      <c r="CQ578" s="77"/>
      <c r="CR578" s="77"/>
      <c r="CS578" s="77"/>
      <c r="CT578" s="77"/>
      <c r="CU578" s="77"/>
      <c r="CV578" s="76"/>
      <c r="CW578" s="147"/>
      <c r="CX578" s="76"/>
      <c r="CY578" s="147"/>
      <c r="CZ578" s="76"/>
      <c r="DA578" s="147"/>
      <c r="DB578" s="76"/>
      <c r="DC578" s="147"/>
      <c r="DD578" s="76"/>
    </row>
    <row r="579" spans="2:108" x14ac:dyDescent="0.2"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  <c r="AI579" s="76"/>
      <c r="AJ579" s="76"/>
      <c r="AK579" s="76"/>
      <c r="AL579" s="76"/>
      <c r="AM579" s="76"/>
      <c r="AN579" s="76"/>
      <c r="AO579" s="76"/>
      <c r="AP579" s="76"/>
      <c r="AQ579" s="76"/>
      <c r="AS579" s="76"/>
      <c r="AU579" s="76"/>
      <c r="AV579" s="76"/>
      <c r="AW579" s="76"/>
      <c r="AX579" s="76"/>
      <c r="AY579" s="76"/>
      <c r="AZ579" s="76"/>
      <c r="BA579" s="76"/>
      <c r="BB579" s="76"/>
      <c r="BC579" s="76"/>
      <c r="BD579" s="76"/>
      <c r="BE579" s="76"/>
      <c r="BF579" s="76"/>
      <c r="BG579" s="76"/>
      <c r="BH579" s="76"/>
      <c r="BI579" s="76"/>
      <c r="BJ579" s="76"/>
      <c r="BK579" s="76"/>
      <c r="BL579" s="76"/>
      <c r="BM579" s="76"/>
      <c r="BN579" s="76"/>
      <c r="BO579" s="76"/>
      <c r="BP579" s="76"/>
      <c r="BQ579" s="76"/>
      <c r="BR579" s="76"/>
      <c r="BS579" s="76"/>
      <c r="BT579" s="76"/>
      <c r="BU579" s="76"/>
      <c r="BV579" s="76"/>
      <c r="BW579" s="76"/>
      <c r="BX579" s="76"/>
      <c r="BY579" s="76"/>
      <c r="BZ579" s="76"/>
      <c r="CA579" s="76"/>
      <c r="CB579" s="76"/>
      <c r="CC579" s="76"/>
      <c r="CD579" s="76"/>
      <c r="CE579" s="76"/>
      <c r="CF579" s="76"/>
      <c r="CG579" s="76"/>
      <c r="CH579" s="76"/>
      <c r="CI579" s="76"/>
      <c r="CJ579" s="76"/>
      <c r="CK579" s="76"/>
      <c r="CL579" s="76"/>
      <c r="CM579" s="77"/>
      <c r="CN579" s="77"/>
      <c r="CO579" s="77"/>
      <c r="CP579" s="77"/>
      <c r="CQ579" s="77"/>
      <c r="CR579" s="77"/>
      <c r="CS579" s="77"/>
      <c r="CT579" s="77"/>
      <c r="CU579" s="77"/>
      <c r="CV579" s="76"/>
      <c r="CW579" s="147"/>
      <c r="CX579" s="76"/>
      <c r="CY579" s="147"/>
      <c r="CZ579" s="76"/>
      <c r="DA579" s="147"/>
      <c r="DB579" s="76"/>
      <c r="DC579" s="147"/>
      <c r="DD579" s="76"/>
    </row>
    <row r="580" spans="2:108" x14ac:dyDescent="0.2"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  <c r="AH580" s="76"/>
      <c r="AI580" s="76"/>
      <c r="AJ580" s="76"/>
      <c r="AK580" s="76"/>
      <c r="AL580" s="76"/>
      <c r="AM580" s="76"/>
      <c r="AN580" s="76"/>
      <c r="AO580" s="76"/>
      <c r="AP580" s="76"/>
      <c r="AQ580" s="76"/>
      <c r="AS580" s="76"/>
      <c r="AU580" s="76"/>
      <c r="AV580" s="76"/>
      <c r="AW580" s="76"/>
      <c r="AX580" s="76"/>
      <c r="AY580" s="76"/>
      <c r="AZ580" s="76"/>
      <c r="BA580" s="76"/>
      <c r="BB580" s="76"/>
      <c r="BC580" s="76"/>
      <c r="BD580" s="76"/>
      <c r="BE580" s="76"/>
      <c r="BF580" s="76"/>
      <c r="BG580" s="76"/>
      <c r="BH580" s="76"/>
      <c r="BI580" s="76"/>
      <c r="BJ580" s="76"/>
      <c r="BK580" s="76"/>
      <c r="BL580" s="76"/>
      <c r="BM580" s="76"/>
      <c r="BN580" s="76"/>
      <c r="BO580" s="76"/>
      <c r="BP580" s="76"/>
      <c r="BQ580" s="76"/>
      <c r="BR580" s="76"/>
      <c r="BS580" s="76"/>
      <c r="BT580" s="76"/>
      <c r="BU580" s="76"/>
      <c r="BV580" s="76"/>
      <c r="BW580" s="76"/>
      <c r="BX580" s="76"/>
      <c r="BY580" s="76"/>
      <c r="BZ580" s="76"/>
      <c r="CA580" s="76"/>
      <c r="CB580" s="76"/>
      <c r="CC580" s="76"/>
      <c r="CD580" s="76"/>
      <c r="CE580" s="76"/>
      <c r="CF580" s="76"/>
      <c r="CG580" s="76"/>
      <c r="CH580" s="76"/>
      <c r="CI580" s="76"/>
      <c r="CJ580" s="76"/>
      <c r="CK580" s="76"/>
      <c r="CL580" s="76"/>
      <c r="CM580" s="77"/>
      <c r="CN580" s="77"/>
      <c r="CO580" s="77"/>
      <c r="CP580" s="77"/>
      <c r="CQ580" s="77"/>
      <c r="CR580" s="77"/>
      <c r="CS580" s="77"/>
      <c r="CT580" s="77"/>
      <c r="CU580" s="77"/>
      <c r="CV580" s="76"/>
      <c r="CW580" s="147"/>
      <c r="CX580" s="76"/>
      <c r="CY580" s="147"/>
      <c r="CZ580" s="76"/>
      <c r="DA580" s="147"/>
      <c r="DB580" s="76"/>
      <c r="DC580" s="147"/>
      <c r="DD580" s="76"/>
    </row>
    <row r="581" spans="2:108" x14ac:dyDescent="0.2"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  <c r="AA581" s="76"/>
      <c r="AB581" s="76"/>
      <c r="AC581" s="76"/>
      <c r="AD581" s="76"/>
      <c r="AE581" s="76"/>
      <c r="AF581" s="76"/>
      <c r="AG581" s="76"/>
      <c r="AH581" s="76"/>
      <c r="AI581" s="76"/>
      <c r="AJ581" s="76"/>
      <c r="AK581" s="76"/>
      <c r="AL581" s="76"/>
      <c r="AM581" s="76"/>
      <c r="AN581" s="76"/>
      <c r="AO581" s="76"/>
      <c r="AP581" s="76"/>
      <c r="AQ581" s="76"/>
      <c r="AS581" s="76"/>
      <c r="AU581" s="76"/>
      <c r="AV581" s="76"/>
      <c r="AW581" s="76"/>
      <c r="AX581" s="76"/>
      <c r="AY581" s="76"/>
      <c r="AZ581" s="76"/>
      <c r="BA581" s="76"/>
      <c r="BB581" s="76"/>
      <c r="BC581" s="76"/>
      <c r="BD581" s="76"/>
      <c r="BE581" s="76"/>
      <c r="BF581" s="76"/>
      <c r="BG581" s="76"/>
      <c r="BH581" s="76"/>
      <c r="BI581" s="76"/>
      <c r="BJ581" s="76"/>
      <c r="BK581" s="76"/>
      <c r="BL581" s="76"/>
      <c r="BM581" s="76"/>
      <c r="BN581" s="76"/>
      <c r="BO581" s="76"/>
      <c r="BP581" s="76"/>
      <c r="BQ581" s="76"/>
      <c r="BR581" s="76"/>
      <c r="BS581" s="76"/>
      <c r="BT581" s="76"/>
      <c r="BU581" s="76"/>
      <c r="BV581" s="76"/>
      <c r="BW581" s="76"/>
      <c r="BX581" s="76"/>
      <c r="BY581" s="76"/>
      <c r="BZ581" s="76"/>
      <c r="CA581" s="76"/>
      <c r="CB581" s="76"/>
      <c r="CC581" s="76"/>
      <c r="CD581" s="76"/>
      <c r="CE581" s="76"/>
      <c r="CF581" s="76"/>
      <c r="CG581" s="76"/>
      <c r="CH581" s="76"/>
      <c r="CI581" s="76"/>
      <c r="CJ581" s="76"/>
      <c r="CK581" s="76"/>
      <c r="CL581" s="76"/>
      <c r="CM581" s="77"/>
      <c r="CN581" s="77"/>
      <c r="CO581" s="77"/>
      <c r="CP581" s="77"/>
      <c r="CQ581" s="77"/>
      <c r="CR581" s="77"/>
      <c r="CS581" s="77"/>
      <c r="CT581" s="77"/>
      <c r="CU581" s="77"/>
      <c r="CV581" s="76"/>
      <c r="CW581" s="147"/>
      <c r="CX581" s="76"/>
      <c r="CY581" s="147"/>
      <c r="CZ581" s="76"/>
      <c r="DA581" s="147"/>
      <c r="DB581" s="76"/>
      <c r="DC581" s="147"/>
      <c r="DD581" s="76"/>
    </row>
    <row r="582" spans="2:108" x14ac:dyDescent="0.2"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  <c r="AA582" s="76"/>
      <c r="AB582" s="76"/>
      <c r="AC582" s="76"/>
      <c r="AD582" s="76"/>
      <c r="AE582" s="76"/>
      <c r="AF582" s="76"/>
      <c r="AG582" s="76"/>
      <c r="AH582" s="76"/>
      <c r="AI582" s="76"/>
      <c r="AJ582" s="76"/>
      <c r="AK582" s="76"/>
      <c r="AL582" s="76"/>
      <c r="AM582" s="76"/>
      <c r="AN582" s="76"/>
      <c r="AO582" s="76"/>
      <c r="AP582" s="76"/>
      <c r="AQ582" s="76"/>
      <c r="AS582" s="76"/>
      <c r="AU582" s="76"/>
      <c r="AV582" s="76"/>
      <c r="AW582" s="76"/>
      <c r="AX582" s="76"/>
      <c r="AY582" s="76"/>
      <c r="AZ582" s="76"/>
      <c r="BA582" s="76"/>
      <c r="BB582" s="76"/>
      <c r="BC582" s="76"/>
      <c r="BD582" s="76"/>
      <c r="BE582" s="76"/>
      <c r="BF582" s="76"/>
      <c r="BG582" s="76"/>
      <c r="BH582" s="76"/>
      <c r="BI582" s="76"/>
      <c r="BJ582" s="76"/>
      <c r="BK582" s="76"/>
      <c r="BL582" s="76"/>
      <c r="BM582" s="76"/>
      <c r="BN582" s="76"/>
      <c r="BO582" s="76"/>
      <c r="BP582" s="76"/>
      <c r="BQ582" s="76"/>
      <c r="BR582" s="76"/>
      <c r="BS582" s="76"/>
      <c r="BT582" s="76"/>
      <c r="BU582" s="76"/>
      <c r="BV582" s="76"/>
      <c r="BW582" s="76"/>
      <c r="BX582" s="76"/>
      <c r="BY582" s="76"/>
      <c r="BZ582" s="76"/>
      <c r="CA582" s="76"/>
      <c r="CB582" s="76"/>
      <c r="CC582" s="76"/>
      <c r="CD582" s="76"/>
      <c r="CE582" s="76"/>
      <c r="CF582" s="76"/>
      <c r="CG582" s="76"/>
      <c r="CH582" s="76"/>
      <c r="CI582" s="76"/>
      <c r="CJ582" s="76"/>
      <c r="CK582" s="76"/>
      <c r="CL582" s="76"/>
      <c r="CM582" s="77"/>
      <c r="CN582" s="77"/>
      <c r="CO582" s="77"/>
      <c r="CP582" s="77"/>
      <c r="CQ582" s="77"/>
      <c r="CR582" s="77"/>
      <c r="CS582" s="77"/>
      <c r="CT582" s="77"/>
      <c r="CU582" s="77"/>
      <c r="CV582" s="76"/>
      <c r="CW582" s="147"/>
      <c r="CX582" s="76"/>
      <c r="CY582" s="147"/>
      <c r="CZ582" s="76"/>
      <c r="DA582" s="147"/>
      <c r="DB582" s="76"/>
      <c r="DC582" s="147"/>
      <c r="DD582" s="76"/>
    </row>
    <row r="583" spans="2:108" x14ac:dyDescent="0.2"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  <c r="AA583" s="76"/>
      <c r="AB583" s="76"/>
      <c r="AC583" s="76"/>
      <c r="AD583" s="76"/>
      <c r="AE583" s="76"/>
      <c r="AF583" s="76"/>
      <c r="AG583" s="76"/>
      <c r="AH583" s="76"/>
      <c r="AI583" s="76"/>
      <c r="AJ583" s="76"/>
      <c r="AK583" s="76"/>
      <c r="AL583" s="76"/>
      <c r="AM583" s="76"/>
      <c r="AN583" s="76"/>
      <c r="AO583" s="76"/>
      <c r="AP583" s="76"/>
      <c r="AQ583" s="76"/>
      <c r="AS583" s="76"/>
      <c r="AU583" s="76"/>
      <c r="AV583" s="76"/>
      <c r="AW583" s="76"/>
      <c r="AX583" s="76"/>
      <c r="AY583" s="76"/>
      <c r="AZ583" s="76"/>
      <c r="BA583" s="76"/>
      <c r="BB583" s="76"/>
      <c r="BC583" s="76"/>
      <c r="BD583" s="76"/>
      <c r="BE583" s="76"/>
      <c r="BF583" s="76"/>
      <c r="BG583" s="76"/>
      <c r="BH583" s="76"/>
      <c r="BI583" s="76"/>
      <c r="BJ583" s="76"/>
      <c r="BK583" s="76"/>
      <c r="BL583" s="76"/>
      <c r="BM583" s="76"/>
      <c r="BN583" s="76"/>
      <c r="BO583" s="76"/>
      <c r="BP583" s="76"/>
      <c r="BQ583" s="76"/>
      <c r="BR583" s="76"/>
      <c r="BS583" s="76"/>
      <c r="BT583" s="76"/>
      <c r="BU583" s="76"/>
      <c r="BV583" s="76"/>
      <c r="BW583" s="76"/>
      <c r="BX583" s="76"/>
      <c r="BY583" s="76"/>
      <c r="BZ583" s="76"/>
      <c r="CA583" s="76"/>
      <c r="CB583" s="76"/>
      <c r="CC583" s="76"/>
      <c r="CD583" s="76"/>
      <c r="CE583" s="76"/>
      <c r="CF583" s="76"/>
      <c r="CG583" s="76"/>
      <c r="CH583" s="76"/>
      <c r="CI583" s="76"/>
      <c r="CJ583" s="76"/>
      <c r="CK583" s="76"/>
      <c r="CL583" s="76"/>
      <c r="CM583" s="77"/>
      <c r="CN583" s="77"/>
      <c r="CO583" s="77"/>
      <c r="CP583" s="77"/>
      <c r="CQ583" s="77"/>
      <c r="CR583" s="77"/>
      <c r="CS583" s="77"/>
      <c r="CT583" s="77"/>
      <c r="CU583" s="77"/>
      <c r="CV583" s="76"/>
      <c r="CW583" s="147"/>
      <c r="CX583" s="76"/>
      <c r="CY583" s="147"/>
      <c r="CZ583" s="76"/>
      <c r="DA583" s="147"/>
      <c r="DB583" s="76"/>
      <c r="DC583" s="147"/>
      <c r="DD583" s="76"/>
    </row>
    <row r="584" spans="2:108" x14ac:dyDescent="0.2"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  <c r="AH584" s="76"/>
      <c r="AI584" s="76"/>
      <c r="AJ584" s="76"/>
      <c r="AK584" s="76"/>
      <c r="AL584" s="76"/>
      <c r="AM584" s="76"/>
      <c r="AN584" s="76"/>
      <c r="AO584" s="76"/>
      <c r="AP584" s="76"/>
      <c r="AQ584" s="76"/>
      <c r="AS584" s="76"/>
      <c r="AU584" s="76"/>
      <c r="AV584" s="76"/>
      <c r="AW584" s="76"/>
      <c r="AX584" s="76"/>
      <c r="AY584" s="76"/>
      <c r="AZ584" s="76"/>
      <c r="BA584" s="76"/>
      <c r="BB584" s="76"/>
      <c r="BC584" s="76"/>
      <c r="BD584" s="76"/>
      <c r="BE584" s="76"/>
      <c r="BF584" s="76"/>
      <c r="BG584" s="76"/>
      <c r="BH584" s="76"/>
      <c r="BI584" s="76"/>
      <c r="BJ584" s="76"/>
      <c r="BK584" s="76"/>
      <c r="BL584" s="76"/>
      <c r="BM584" s="76"/>
      <c r="BN584" s="76"/>
      <c r="BO584" s="76"/>
      <c r="BP584" s="76"/>
      <c r="BQ584" s="76"/>
      <c r="BR584" s="76"/>
      <c r="BS584" s="76"/>
      <c r="BT584" s="76"/>
      <c r="BU584" s="76"/>
      <c r="BV584" s="76"/>
      <c r="BW584" s="76"/>
      <c r="BX584" s="76"/>
      <c r="BY584" s="76"/>
      <c r="BZ584" s="76"/>
      <c r="CA584" s="76"/>
      <c r="CB584" s="76"/>
      <c r="CC584" s="76"/>
      <c r="CD584" s="76"/>
      <c r="CE584" s="76"/>
      <c r="CF584" s="76"/>
      <c r="CG584" s="76"/>
      <c r="CH584" s="76"/>
      <c r="CI584" s="76"/>
      <c r="CJ584" s="76"/>
      <c r="CK584" s="76"/>
      <c r="CL584" s="76"/>
      <c r="CM584" s="77"/>
      <c r="CN584" s="77"/>
      <c r="CO584" s="77"/>
      <c r="CP584" s="77"/>
      <c r="CQ584" s="77"/>
      <c r="CR584" s="77"/>
      <c r="CS584" s="77"/>
      <c r="CT584" s="77"/>
      <c r="CU584" s="77"/>
      <c r="CV584" s="76"/>
      <c r="CW584" s="147"/>
      <c r="CX584" s="76"/>
      <c r="CY584" s="147"/>
      <c r="CZ584" s="76"/>
      <c r="DA584" s="147"/>
      <c r="DB584" s="76"/>
      <c r="DC584" s="147"/>
      <c r="DD584" s="76"/>
    </row>
    <row r="585" spans="2:108" x14ac:dyDescent="0.2"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  <c r="AA585" s="76"/>
      <c r="AB585" s="76"/>
      <c r="AC585" s="76"/>
      <c r="AD585" s="76"/>
      <c r="AE585" s="76"/>
      <c r="AF585" s="76"/>
      <c r="AG585" s="76"/>
      <c r="AH585" s="76"/>
      <c r="AI585" s="76"/>
      <c r="AJ585" s="76"/>
      <c r="AK585" s="76"/>
      <c r="AL585" s="76"/>
      <c r="AM585" s="76"/>
      <c r="AN585" s="76"/>
      <c r="AO585" s="76"/>
      <c r="AP585" s="76"/>
      <c r="AQ585" s="76"/>
      <c r="AS585" s="76"/>
      <c r="AU585" s="76"/>
      <c r="AV585" s="76"/>
      <c r="AW585" s="76"/>
      <c r="AX585" s="76"/>
      <c r="AY585" s="76"/>
      <c r="AZ585" s="76"/>
      <c r="BA585" s="76"/>
      <c r="BB585" s="76"/>
      <c r="BC585" s="76"/>
      <c r="BD585" s="76"/>
      <c r="BE585" s="76"/>
      <c r="BF585" s="76"/>
      <c r="BG585" s="76"/>
      <c r="BH585" s="76"/>
      <c r="BI585" s="76"/>
      <c r="BJ585" s="76"/>
      <c r="BK585" s="76"/>
      <c r="BL585" s="76"/>
      <c r="BM585" s="76"/>
      <c r="BN585" s="76"/>
      <c r="BO585" s="76"/>
      <c r="BP585" s="76"/>
      <c r="BQ585" s="76"/>
      <c r="BR585" s="76"/>
      <c r="BS585" s="76"/>
      <c r="BT585" s="76"/>
      <c r="BU585" s="76"/>
      <c r="BV585" s="76"/>
      <c r="BW585" s="76"/>
      <c r="BX585" s="76"/>
      <c r="BY585" s="76"/>
      <c r="BZ585" s="76"/>
      <c r="CA585" s="76"/>
      <c r="CB585" s="76"/>
      <c r="CC585" s="76"/>
      <c r="CD585" s="76"/>
      <c r="CE585" s="76"/>
      <c r="CF585" s="76"/>
      <c r="CG585" s="76"/>
      <c r="CH585" s="76"/>
      <c r="CI585" s="76"/>
      <c r="CJ585" s="76"/>
      <c r="CK585" s="76"/>
      <c r="CL585" s="76"/>
      <c r="CM585" s="77"/>
      <c r="CN585" s="77"/>
      <c r="CO585" s="77"/>
      <c r="CP585" s="77"/>
      <c r="CQ585" s="77"/>
      <c r="CR585" s="77"/>
      <c r="CS585" s="77"/>
      <c r="CT585" s="77"/>
      <c r="CU585" s="77"/>
      <c r="CV585" s="76"/>
      <c r="CW585" s="147"/>
      <c r="CX585" s="76"/>
      <c r="CY585" s="147"/>
      <c r="CZ585" s="76"/>
      <c r="DA585" s="147"/>
      <c r="DB585" s="76"/>
      <c r="DC585" s="147"/>
      <c r="DD585" s="76"/>
    </row>
    <row r="586" spans="2:108" x14ac:dyDescent="0.2"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  <c r="AA586" s="76"/>
      <c r="AB586" s="76"/>
      <c r="AC586" s="76"/>
      <c r="AD586" s="76"/>
      <c r="AE586" s="76"/>
      <c r="AF586" s="76"/>
      <c r="AG586" s="76"/>
      <c r="AH586" s="76"/>
      <c r="AI586" s="76"/>
      <c r="AJ586" s="76"/>
      <c r="AK586" s="76"/>
      <c r="AL586" s="76"/>
      <c r="AM586" s="76"/>
      <c r="AN586" s="76"/>
      <c r="AO586" s="76"/>
      <c r="AP586" s="76"/>
      <c r="AQ586" s="76"/>
      <c r="AS586" s="76"/>
      <c r="AU586" s="76"/>
      <c r="AV586" s="76"/>
      <c r="AW586" s="76"/>
      <c r="AX586" s="76"/>
      <c r="AY586" s="76"/>
      <c r="AZ586" s="76"/>
      <c r="BA586" s="76"/>
      <c r="BB586" s="76"/>
      <c r="BC586" s="76"/>
      <c r="BD586" s="76"/>
      <c r="BE586" s="76"/>
      <c r="BF586" s="76"/>
      <c r="BG586" s="76"/>
      <c r="BH586" s="76"/>
      <c r="BI586" s="76"/>
      <c r="BJ586" s="76"/>
      <c r="BK586" s="76"/>
      <c r="BL586" s="76"/>
      <c r="BM586" s="76"/>
      <c r="BN586" s="76"/>
      <c r="BO586" s="76"/>
      <c r="BP586" s="76"/>
      <c r="BQ586" s="76"/>
      <c r="BR586" s="76"/>
      <c r="BS586" s="76"/>
      <c r="BT586" s="76"/>
      <c r="BU586" s="76"/>
      <c r="BV586" s="76"/>
      <c r="BW586" s="76"/>
      <c r="BX586" s="76"/>
      <c r="BY586" s="76"/>
      <c r="BZ586" s="76"/>
      <c r="CA586" s="76"/>
      <c r="CB586" s="76"/>
      <c r="CC586" s="76"/>
      <c r="CD586" s="76"/>
      <c r="CE586" s="76"/>
      <c r="CF586" s="76"/>
      <c r="CG586" s="76"/>
      <c r="CH586" s="76"/>
      <c r="CI586" s="76"/>
      <c r="CJ586" s="76"/>
      <c r="CK586" s="76"/>
      <c r="CL586" s="76"/>
      <c r="CM586" s="77"/>
      <c r="CN586" s="77"/>
      <c r="CO586" s="77"/>
      <c r="CP586" s="77"/>
      <c r="CQ586" s="77"/>
      <c r="CR586" s="77"/>
      <c r="CS586" s="77"/>
      <c r="CT586" s="77"/>
      <c r="CU586" s="77"/>
      <c r="CV586" s="76"/>
      <c r="CW586" s="147"/>
      <c r="CX586" s="76"/>
      <c r="CY586" s="147"/>
      <c r="CZ586" s="76"/>
      <c r="DA586" s="147"/>
      <c r="DB586" s="76"/>
      <c r="DC586" s="147"/>
      <c r="DD586" s="76"/>
    </row>
    <row r="587" spans="2:108" x14ac:dyDescent="0.2"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  <c r="AH587" s="76"/>
      <c r="AI587" s="76"/>
      <c r="AJ587" s="76"/>
      <c r="AK587" s="76"/>
      <c r="AL587" s="76"/>
      <c r="AM587" s="76"/>
      <c r="AN587" s="76"/>
      <c r="AO587" s="76"/>
      <c r="AP587" s="76"/>
      <c r="AQ587" s="76"/>
      <c r="AS587" s="76"/>
      <c r="AU587" s="76"/>
      <c r="AV587" s="76"/>
      <c r="AW587" s="76"/>
      <c r="AX587" s="76"/>
      <c r="AY587" s="76"/>
      <c r="AZ587" s="76"/>
      <c r="BA587" s="76"/>
      <c r="BB587" s="76"/>
      <c r="BC587" s="76"/>
      <c r="BD587" s="76"/>
      <c r="BE587" s="76"/>
      <c r="BF587" s="76"/>
      <c r="BG587" s="76"/>
      <c r="BH587" s="76"/>
      <c r="BI587" s="76"/>
      <c r="BJ587" s="76"/>
      <c r="BK587" s="76"/>
      <c r="BL587" s="76"/>
      <c r="BM587" s="76"/>
      <c r="BN587" s="76"/>
      <c r="BO587" s="76"/>
      <c r="BP587" s="76"/>
      <c r="BQ587" s="76"/>
      <c r="BR587" s="76"/>
      <c r="BS587" s="76"/>
      <c r="BT587" s="76"/>
      <c r="BU587" s="76"/>
      <c r="BV587" s="76"/>
      <c r="BW587" s="76"/>
      <c r="BX587" s="76"/>
      <c r="BY587" s="76"/>
      <c r="BZ587" s="76"/>
      <c r="CA587" s="76"/>
      <c r="CB587" s="76"/>
      <c r="CC587" s="76"/>
      <c r="CD587" s="76"/>
      <c r="CE587" s="76"/>
      <c r="CF587" s="76"/>
      <c r="CG587" s="76"/>
      <c r="CH587" s="76"/>
      <c r="CI587" s="76"/>
      <c r="CJ587" s="76"/>
      <c r="CK587" s="76"/>
      <c r="CL587" s="76"/>
      <c r="CM587" s="77"/>
      <c r="CN587" s="77"/>
      <c r="CO587" s="77"/>
      <c r="CP587" s="77"/>
      <c r="CQ587" s="77"/>
      <c r="CR587" s="77"/>
      <c r="CS587" s="77"/>
      <c r="CT587" s="77"/>
      <c r="CU587" s="77"/>
      <c r="CV587" s="76"/>
      <c r="CW587" s="147"/>
      <c r="CX587" s="76"/>
      <c r="CY587" s="147"/>
      <c r="CZ587" s="76"/>
      <c r="DA587" s="147"/>
      <c r="DB587" s="76"/>
      <c r="DC587" s="147"/>
      <c r="DD587" s="76"/>
    </row>
    <row r="588" spans="2:108" x14ac:dyDescent="0.2"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  <c r="AA588" s="76"/>
      <c r="AB588" s="76"/>
      <c r="AC588" s="76"/>
      <c r="AD588" s="76"/>
      <c r="AE588" s="76"/>
      <c r="AF588" s="76"/>
      <c r="AG588" s="76"/>
      <c r="AH588" s="76"/>
      <c r="AI588" s="76"/>
      <c r="AJ588" s="76"/>
      <c r="AK588" s="76"/>
      <c r="AL588" s="76"/>
      <c r="AM588" s="76"/>
      <c r="AN588" s="76"/>
      <c r="AO588" s="76"/>
      <c r="AP588" s="76"/>
      <c r="AQ588" s="76"/>
      <c r="AS588" s="76"/>
      <c r="AU588" s="76"/>
      <c r="AV588" s="76"/>
      <c r="AW588" s="76"/>
      <c r="AX588" s="76"/>
      <c r="AY588" s="76"/>
      <c r="AZ588" s="76"/>
      <c r="BA588" s="76"/>
      <c r="BB588" s="76"/>
      <c r="BC588" s="76"/>
      <c r="BD588" s="76"/>
      <c r="BE588" s="76"/>
      <c r="BF588" s="76"/>
      <c r="BG588" s="76"/>
      <c r="BH588" s="76"/>
      <c r="BI588" s="76"/>
      <c r="BJ588" s="76"/>
      <c r="BK588" s="76"/>
      <c r="BL588" s="76"/>
      <c r="BM588" s="76"/>
      <c r="BN588" s="76"/>
      <c r="BO588" s="76"/>
      <c r="BP588" s="76"/>
      <c r="BQ588" s="76"/>
      <c r="BR588" s="76"/>
      <c r="BS588" s="76"/>
      <c r="BT588" s="76"/>
      <c r="BU588" s="76"/>
      <c r="BV588" s="76"/>
      <c r="BW588" s="76"/>
      <c r="BX588" s="76"/>
      <c r="BY588" s="76"/>
      <c r="BZ588" s="76"/>
      <c r="CA588" s="76"/>
      <c r="CB588" s="76"/>
      <c r="CC588" s="76"/>
      <c r="CD588" s="76"/>
      <c r="CE588" s="76"/>
      <c r="CF588" s="76"/>
      <c r="CG588" s="76"/>
      <c r="CH588" s="76"/>
      <c r="CI588" s="76"/>
      <c r="CJ588" s="76"/>
      <c r="CK588" s="76"/>
      <c r="CL588" s="76"/>
      <c r="CM588" s="77"/>
      <c r="CN588" s="77"/>
      <c r="CO588" s="77"/>
      <c r="CP588" s="77"/>
      <c r="CQ588" s="77"/>
      <c r="CR588" s="77"/>
      <c r="CS588" s="77"/>
      <c r="CT588" s="77"/>
      <c r="CU588" s="77"/>
      <c r="CV588" s="76"/>
      <c r="CW588" s="147"/>
      <c r="CX588" s="76"/>
      <c r="CY588" s="147"/>
      <c r="CZ588" s="76"/>
      <c r="DA588" s="147"/>
      <c r="DB588" s="76"/>
      <c r="DC588" s="147"/>
      <c r="DD588" s="76"/>
    </row>
    <row r="589" spans="2:108" x14ac:dyDescent="0.2"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  <c r="AA589" s="76"/>
      <c r="AB589" s="76"/>
      <c r="AC589" s="76"/>
      <c r="AD589" s="76"/>
      <c r="AE589" s="76"/>
      <c r="AF589" s="76"/>
      <c r="AG589" s="76"/>
      <c r="AH589" s="76"/>
      <c r="AI589" s="76"/>
      <c r="AJ589" s="76"/>
      <c r="AK589" s="76"/>
      <c r="AL589" s="76"/>
      <c r="AM589" s="76"/>
      <c r="AN589" s="76"/>
      <c r="AO589" s="76"/>
      <c r="AP589" s="76"/>
      <c r="AQ589" s="76"/>
      <c r="AS589" s="76"/>
      <c r="AU589" s="76"/>
      <c r="AV589" s="76"/>
      <c r="AW589" s="76"/>
      <c r="AX589" s="76"/>
      <c r="AY589" s="76"/>
      <c r="AZ589" s="76"/>
      <c r="BA589" s="76"/>
      <c r="BB589" s="76"/>
      <c r="BC589" s="76"/>
      <c r="BD589" s="76"/>
      <c r="BE589" s="76"/>
      <c r="BF589" s="76"/>
      <c r="BG589" s="76"/>
      <c r="BH589" s="76"/>
      <c r="BI589" s="76"/>
      <c r="BJ589" s="76"/>
      <c r="BK589" s="76"/>
      <c r="BL589" s="76"/>
      <c r="BM589" s="76"/>
      <c r="BN589" s="76"/>
      <c r="BO589" s="76"/>
      <c r="BP589" s="76"/>
      <c r="BQ589" s="76"/>
      <c r="BR589" s="76"/>
      <c r="BS589" s="76"/>
      <c r="BT589" s="76"/>
      <c r="BU589" s="76"/>
      <c r="BV589" s="76"/>
      <c r="BW589" s="76"/>
      <c r="BX589" s="76"/>
      <c r="BY589" s="76"/>
      <c r="BZ589" s="76"/>
      <c r="CA589" s="76"/>
      <c r="CB589" s="76"/>
      <c r="CC589" s="76"/>
      <c r="CD589" s="76"/>
      <c r="CE589" s="76"/>
      <c r="CF589" s="76"/>
      <c r="CG589" s="76"/>
      <c r="CH589" s="76"/>
      <c r="CI589" s="76"/>
      <c r="CJ589" s="76"/>
      <c r="CK589" s="76"/>
      <c r="CL589" s="76"/>
      <c r="CM589" s="77"/>
      <c r="CN589" s="77"/>
      <c r="CO589" s="77"/>
      <c r="CP589" s="77"/>
      <c r="CQ589" s="77"/>
      <c r="CR589" s="77"/>
      <c r="CS589" s="77"/>
      <c r="CT589" s="77"/>
      <c r="CU589" s="77"/>
      <c r="CV589" s="76"/>
      <c r="CW589" s="147"/>
      <c r="CX589" s="76"/>
      <c r="CY589" s="147"/>
      <c r="CZ589" s="76"/>
      <c r="DA589" s="147"/>
      <c r="DB589" s="76"/>
      <c r="DC589" s="147"/>
      <c r="DD589" s="76"/>
    </row>
    <row r="590" spans="2:108" x14ac:dyDescent="0.2"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  <c r="AA590" s="76"/>
      <c r="AB590" s="76"/>
      <c r="AC590" s="76"/>
      <c r="AD590" s="76"/>
      <c r="AE590" s="76"/>
      <c r="AF590" s="76"/>
      <c r="AG590" s="76"/>
      <c r="AH590" s="76"/>
      <c r="AI590" s="76"/>
      <c r="AJ590" s="76"/>
      <c r="AK590" s="76"/>
      <c r="AL590" s="76"/>
      <c r="AM590" s="76"/>
      <c r="AN590" s="76"/>
      <c r="AO590" s="76"/>
      <c r="AP590" s="76"/>
      <c r="AQ590" s="76"/>
      <c r="AS590" s="76"/>
      <c r="AU590" s="76"/>
      <c r="AV590" s="76"/>
      <c r="AW590" s="76"/>
      <c r="AX590" s="76"/>
      <c r="AY590" s="76"/>
      <c r="AZ590" s="76"/>
      <c r="BA590" s="76"/>
      <c r="BB590" s="76"/>
      <c r="BC590" s="76"/>
      <c r="BD590" s="76"/>
      <c r="BE590" s="76"/>
      <c r="BF590" s="76"/>
      <c r="BG590" s="76"/>
      <c r="BH590" s="76"/>
      <c r="BI590" s="76"/>
      <c r="BJ590" s="76"/>
      <c r="BK590" s="76"/>
      <c r="BL590" s="76"/>
      <c r="BM590" s="76"/>
      <c r="BN590" s="76"/>
      <c r="BO590" s="76"/>
      <c r="BP590" s="76"/>
      <c r="BQ590" s="76"/>
      <c r="BR590" s="76"/>
      <c r="BS590" s="76"/>
      <c r="BT590" s="76"/>
      <c r="BU590" s="76"/>
      <c r="BV590" s="76"/>
      <c r="BW590" s="76"/>
      <c r="BX590" s="76"/>
      <c r="BY590" s="76"/>
      <c r="BZ590" s="76"/>
      <c r="CA590" s="76"/>
      <c r="CB590" s="76"/>
      <c r="CC590" s="76"/>
      <c r="CD590" s="76"/>
      <c r="CE590" s="76"/>
      <c r="CF590" s="76"/>
      <c r="CG590" s="76"/>
      <c r="CH590" s="76"/>
      <c r="CI590" s="76"/>
      <c r="CJ590" s="76"/>
      <c r="CK590" s="76"/>
      <c r="CL590" s="76"/>
      <c r="CM590" s="77"/>
      <c r="CN590" s="77"/>
      <c r="CO590" s="77"/>
      <c r="CP590" s="77"/>
      <c r="CQ590" s="77"/>
      <c r="CR590" s="77"/>
      <c r="CS590" s="77"/>
      <c r="CT590" s="77"/>
      <c r="CU590" s="77"/>
      <c r="CV590" s="76"/>
      <c r="CW590" s="147"/>
      <c r="CX590" s="76"/>
      <c r="CY590" s="147"/>
      <c r="CZ590" s="76"/>
      <c r="DA590" s="147"/>
      <c r="DB590" s="76"/>
      <c r="DC590" s="147"/>
      <c r="DD590" s="76"/>
    </row>
    <row r="591" spans="2:108" x14ac:dyDescent="0.2"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  <c r="AA591" s="76"/>
      <c r="AB591" s="76"/>
      <c r="AC591" s="76"/>
      <c r="AD591" s="76"/>
      <c r="AE591" s="76"/>
      <c r="AF591" s="76"/>
      <c r="AG591" s="76"/>
      <c r="AH591" s="76"/>
      <c r="AI591" s="76"/>
      <c r="AJ591" s="76"/>
      <c r="AK591" s="76"/>
      <c r="AL591" s="76"/>
      <c r="AM591" s="76"/>
      <c r="AN591" s="76"/>
      <c r="AO591" s="76"/>
      <c r="AP591" s="76"/>
      <c r="AQ591" s="76"/>
      <c r="AS591" s="76"/>
      <c r="AU591" s="76"/>
      <c r="AV591" s="76"/>
      <c r="AW591" s="76"/>
      <c r="AX591" s="76"/>
      <c r="AY591" s="76"/>
      <c r="AZ591" s="76"/>
      <c r="BA591" s="76"/>
      <c r="BB591" s="76"/>
      <c r="BC591" s="76"/>
      <c r="BD591" s="76"/>
      <c r="BE591" s="76"/>
      <c r="BF591" s="76"/>
      <c r="BG591" s="76"/>
      <c r="BH591" s="76"/>
      <c r="BI591" s="76"/>
      <c r="BJ591" s="76"/>
      <c r="BK591" s="76"/>
      <c r="BL591" s="76"/>
      <c r="BM591" s="76"/>
      <c r="BN591" s="76"/>
      <c r="BO591" s="76"/>
      <c r="BP591" s="76"/>
      <c r="BQ591" s="76"/>
      <c r="BR591" s="76"/>
      <c r="BS591" s="76"/>
      <c r="BT591" s="76"/>
      <c r="BU591" s="76"/>
      <c r="BV591" s="76"/>
      <c r="BW591" s="76"/>
      <c r="BX591" s="76"/>
      <c r="BY591" s="76"/>
      <c r="BZ591" s="76"/>
      <c r="CA591" s="76"/>
      <c r="CB591" s="76"/>
      <c r="CC591" s="76"/>
      <c r="CD591" s="76"/>
      <c r="CE591" s="76"/>
      <c r="CF591" s="76"/>
      <c r="CG591" s="76"/>
      <c r="CH591" s="76"/>
      <c r="CI591" s="76"/>
      <c r="CJ591" s="76"/>
      <c r="CK591" s="76"/>
      <c r="CL591" s="76"/>
      <c r="CM591" s="77"/>
      <c r="CN591" s="77"/>
      <c r="CO591" s="77"/>
      <c r="CP591" s="77"/>
      <c r="CQ591" s="77"/>
      <c r="CR591" s="77"/>
      <c r="CS591" s="77"/>
      <c r="CT591" s="77"/>
      <c r="CU591" s="77"/>
      <c r="CV591" s="76"/>
      <c r="CW591" s="147"/>
      <c r="CX591" s="76"/>
      <c r="CY591" s="147"/>
      <c r="CZ591" s="76"/>
      <c r="DA591" s="147"/>
      <c r="DB591" s="76"/>
      <c r="DC591" s="147"/>
      <c r="DD591" s="76"/>
    </row>
    <row r="592" spans="2:108" x14ac:dyDescent="0.2"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  <c r="AA592" s="76"/>
      <c r="AB592" s="76"/>
      <c r="AC592" s="76"/>
      <c r="AD592" s="76"/>
      <c r="AE592" s="76"/>
      <c r="AF592" s="76"/>
      <c r="AG592" s="76"/>
      <c r="AH592" s="76"/>
      <c r="AI592" s="76"/>
      <c r="AJ592" s="76"/>
      <c r="AK592" s="76"/>
      <c r="AL592" s="76"/>
      <c r="AM592" s="76"/>
      <c r="AN592" s="76"/>
      <c r="AO592" s="76"/>
      <c r="AP592" s="76"/>
      <c r="AQ592" s="76"/>
      <c r="AS592" s="76"/>
      <c r="AU592" s="76"/>
      <c r="AV592" s="76"/>
      <c r="AW592" s="76"/>
      <c r="AX592" s="76"/>
      <c r="AY592" s="76"/>
      <c r="AZ592" s="76"/>
      <c r="BA592" s="76"/>
      <c r="BB592" s="76"/>
      <c r="BC592" s="76"/>
      <c r="BD592" s="76"/>
      <c r="BE592" s="76"/>
      <c r="BF592" s="76"/>
      <c r="BG592" s="76"/>
      <c r="BH592" s="76"/>
      <c r="BI592" s="76"/>
      <c r="BJ592" s="76"/>
      <c r="BK592" s="76"/>
      <c r="BL592" s="76"/>
      <c r="BM592" s="76"/>
      <c r="BN592" s="76"/>
      <c r="BO592" s="76"/>
      <c r="BP592" s="76"/>
      <c r="BQ592" s="76"/>
      <c r="BR592" s="76"/>
      <c r="BS592" s="76"/>
      <c r="BT592" s="76"/>
      <c r="BU592" s="76"/>
      <c r="BV592" s="76"/>
      <c r="BW592" s="76"/>
      <c r="BX592" s="76"/>
      <c r="BY592" s="76"/>
      <c r="BZ592" s="76"/>
      <c r="CA592" s="76"/>
      <c r="CB592" s="76"/>
      <c r="CC592" s="76"/>
      <c r="CD592" s="76"/>
      <c r="CE592" s="76"/>
      <c r="CF592" s="76"/>
      <c r="CG592" s="76"/>
      <c r="CH592" s="76"/>
      <c r="CI592" s="76"/>
      <c r="CJ592" s="76"/>
      <c r="CK592" s="76"/>
      <c r="CL592" s="76"/>
      <c r="CM592" s="77"/>
      <c r="CN592" s="77"/>
      <c r="CO592" s="77"/>
      <c r="CP592" s="77"/>
      <c r="CQ592" s="77"/>
      <c r="CR592" s="77"/>
      <c r="CS592" s="77"/>
      <c r="CT592" s="77"/>
      <c r="CU592" s="77"/>
      <c r="CV592" s="76"/>
      <c r="CW592" s="147"/>
      <c r="CX592" s="76"/>
      <c r="CY592" s="147"/>
      <c r="CZ592" s="76"/>
      <c r="DA592" s="147"/>
      <c r="DB592" s="76"/>
      <c r="DC592" s="147"/>
      <c r="DD592" s="76"/>
    </row>
    <row r="593" spans="2:108" x14ac:dyDescent="0.2"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6"/>
      <c r="AB593" s="76"/>
      <c r="AC593" s="76"/>
      <c r="AD593" s="76"/>
      <c r="AE593" s="76"/>
      <c r="AF593" s="76"/>
      <c r="AG593" s="76"/>
      <c r="AH593" s="76"/>
      <c r="AI593" s="76"/>
      <c r="AJ593" s="76"/>
      <c r="AK593" s="76"/>
      <c r="AL593" s="76"/>
      <c r="AM593" s="76"/>
      <c r="AN593" s="76"/>
      <c r="AO593" s="76"/>
      <c r="AP593" s="76"/>
      <c r="AQ593" s="76"/>
      <c r="AS593" s="76"/>
      <c r="AU593" s="76"/>
      <c r="AV593" s="76"/>
      <c r="AW593" s="76"/>
      <c r="AX593" s="76"/>
      <c r="AY593" s="76"/>
      <c r="AZ593" s="76"/>
      <c r="BA593" s="76"/>
      <c r="BB593" s="76"/>
      <c r="BC593" s="76"/>
      <c r="BD593" s="76"/>
      <c r="BE593" s="76"/>
      <c r="BF593" s="76"/>
      <c r="BG593" s="76"/>
      <c r="BH593" s="76"/>
      <c r="BI593" s="76"/>
      <c r="BJ593" s="76"/>
      <c r="BK593" s="76"/>
      <c r="BL593" s="76"/>
      <c r="BM593" s="76"/>
      <c r="BN593" s="76"/>
      <c r="BO593" s="76"/>
      <c r="BP593" s="76"/>
      <c r="BQ593" s="76"/>
      <c r="BR593" s="76"/>
      <c r="BS593" s="76"/>
      <c r="BT593" s="76"/>
      <c r="BU593" s="76"/>
      <c r="BV593" s="76"/>
      <c r="BW593" s="76"/>
      <c r="BX593" s="76"/>
      <c r="BY593" s="76"/>
      <c r="BZ593" s="76"/>
      <c r="CA593" s="76"/>
      <c r="CB593" s="76"/>
      <c r="CC593" s="76"/>
      <c r="CD593" s="76"/>
      <c r="CE593" s="76"/>
      <c r="CF593" s="76"/>
      <c r="CG593" s="76"/>
      <c r="CH593" s="76"/>
      <c r="CI593" s="76"/>
      <c r="CJ593" s="76"/>
      <c r="CK593" s="76"/>
      <c r="CL593" s="76"/>
      <c r="CM593" s="77"/>
      <c r="CN593" s="77"/>
      <c r="CO593" s="77"/>
      <c r="CP593" s="77"/>
      <c r="CQ593" s="77"/>
      <c r="CR593" s="77"/>
      <c r="CS593" s="77"/>
      <c r="CT593" s="77"/>
      <c r="CU593" s="77"/>
      <c r="CV593" s="76"/>
      <c r="CW593" s="147"/>
      <c r="CX593" s="76"/>
      <c r="CY593" s="147"/>
      <c r="CZ593" s="76"/>
      <c r="DA593" s="147"/>
      <c r="DB593" s="76"/>
      <c r="DC593" s="147"/>
      <c r="DD593" s="76"/>
    </row>
    <row r="594" spans="2:108" x14ac:dyDescent="0.2"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  <c r="AA594" s="76"/>
      <c r="AB594" s="76"/>
      <c r="AC594" s="76"/>
      <c r="AD594" s="76"/>
      <c r="AE594" s="76"/>
      <c r="AF594" s="76"/>
      <c r="AG594" s="76"/>
      <c r="AH594" s="76"/>
      <c r="AI594" s="76"/>
      <c r="AJ594" s="76"/>
      <c r="AK594" s="76"/>
      <c r="AL594" s="76"/>
      <c r="AM594" s="76"/>
      <c r="AN594" s="76"/>
      <c r="AO594" s="76"/>
      <c r="AP594" s="76"/>
      <c r="AQ594" s="76"/>
      <c r="AS594" s="76"/>
      <c r="AU594" s="76"/>
      <c r="AV594" s="76"/>
      <c r="AW594" s="76"/>
      <c r="AX594" s="76"/>
      <c r="AY594" s="76"/>
      <c r="AZ594" s="76"/>
      <c r="BA594" s="76"/>
      <c r="BB594" s="76"/>
      <c r="BC594" s="76"/>
      <c r="BD594" s="76"/>
      <c r="BE594" s="76"/>
      <c r="BF594" s="76"/>
      <c r="BG594" s="76"/>
      <c r="BH594" s="76"/>
      <c r="BI594" s="76"/>
      <c r="BJ594" s="76"/>
      <c r="BK594" s="76"/>
      <c r="BL594" s="76"/>
      <c r="BM594" s="76"/>
      <c r="BN594" s="76"/>
      <c r="BO594" s="76"/>
      <c r="BP594" s="76"/>
      <c r="BQ594" s="76"/>
      <c r="BR594" s="76"/>
      <c r="BS594" s="76"/>
      <c r="BT594" s="76"/>
      <c r="BU594" s="76"/>
      <c r="BV594" s="76"/>
      <c r="BW594" s="76"/>
      <c r="BX594" s="76"/>
      <c r="BY594" s="76"/>
      <c r="BZ594" s="76"/>
      <c r="CA594" s="76"/>
      <c r="CB594" s="76"/>
      <c r="CC594" s="76"/>
      <c r="CD594" s="76"/>
      <c r="CE594" s="76"/>
      <c r="CF594" s="76"/>
      <c r="CG594" s="76"/>
      <c r="CH594" s="76"/>
      <c r="CI594" s="76"/>
      <c r="CJ594" s="76"/>
      <c r="CK594" s="76"/>
      <c r="CL594" s="76"/>
      <c r="CM594" s="77"/>
      <c r="CN594" s="77"/>
      <c r="CO594" s="77"/>
      <c r="CP594" s="77"/>
      <c r="CQ594" s="77"/>
      <c r="CR594" s="77"/>
      <c r="CS594" s="77"/>
      <c r="CT594" s="77"/>
      <c r="CU594" s="77"/>
      <c r="CV594" s="76"/>
      <c r="CW594" s="147"/>
      <c r="CX594" s="76"/>
      <c r="CY594" s="147"/>
      <c r="CZ594" s="76"/>
      <c r="DA594" s="147"/>
      <c r="DB594" s="76"/>
      <c r="DC594" s="147"/>
      <c r="DD594" s="76"/>
    </row>
    <row r="595" spans="2:108" x14ac:dyDescent="0.2"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  <c r="AA595" s="76"/>
      <c r="AB595" s="76"/>
      <c r="AC595" s="76"/>
      <c r="AD595" s="76"/>
      <c r="AE595" s="76"/>
      <c r="AF595" s="76"/>
      <c r="AG595" s="76"/>
      <c r="AH595" s="76"/>
      <c r="AI595" s="76"/>
      <c r="AJ595" s="76"/>
      <c r="AK595" s="76"/>
      <c r="AL595" s="76"/>
      <c r="AM595" s="76"/>
      <c r="AN595" s="76"/>
      <c r="AO595" s="76"/>
      <c r="AP595" s="76"/>
      <c r="AQ595" s="76"/>
      <c r="AS595" s="76"/>
      <c r="AU595" s="76"/>
      <c r="AV595" s="76"/>
      <c r="AW595" s="76"/>
      <c r="AX595" s="76"/>
      <c r="AY595" s="76"/>
      <c r="AZ595" s="76"/>
      <c r="BA595" s="76"/>
      <c r="BB595" s="76"/>
      <c r="BC595" s="76"/>
      <c r="BD595" s="76"/>
      <c r="BE595" s="76"/>
      <c r="BF595" s="76"/>
      <c r="BG595" s="76"/>
      <c r="BH595" s="76"/>
      <c r="BI595" s="76"/>
      <c r="BJ595" s="76"/>
      <c r="BK595" s="76"/>
      <c r="BL595" s="76"/>
      <c r="BM595" s="76"/>
      <c r="BN595" s="76"/>
      <c r="BO595" s="76"/>
      <c r="BP595" s="76"/>
      <c r="BQ595" s="76"/>
      <c r="BR595" s="76"/>
      <c r="BS595" s="76"/>
      <c r="BT595" s="76"/>
      <c r="BU595" s="76"/>
      <c r="BV595" s="76"/>
      <c r="BW595" s="76"/>
      <c r="BX595" s="76"/>
      <c r="BY595" s="76"/>
      <c r="BZ595" s="76"/>
      <c r="CA595" s="76"/>
      <c r="CB595" s="76"/>
      <c r="CC595" s="76"/>
      <c r="CD595" s="76"/>
      <c r="CE595" s="76"/>
      <c r="CF595" s="76"/>
      <c r="CG595" s="76"/>
      <c r="CH595" s="76"/>
      <c r="CI595" s="76"/>
      <c r="CJ595" s="76"/>
      <c r="CK595" s="76"/>
      <c r="CL595" s="76"/>
      <c r="CM595" s="77"/>
      <c r="CN595" s="77"/>
      <c r="CO595" s="77"/>
      <c r="CP595" s="77"/>
      <c r="CQ595" s="77"/>
      <c r="CR595" s="77"/>
      <c r="CS595" s="77"/>
      <c r="CT595" s="77"/>
      <c r="CU595" s="77"/>
      <c r="CV595" s="76"/>
      <c r="CW595" s="147"/>
      <c r="CX595" s="76"/>
      <c r="CY595" s="147"/>
      <c r="CZ595" s="76"/>
      <c r="DA595" s="147"/>
      <c r="DB595" s="76"/>
      <c r="DC595" s="147"/>
      <c r="DD595" s="76"/>
    </row>
    <row r="596" spans="2:108" x14ac:dyDescent="0.2"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  <c r="AA596" s="76"/>
      <c r="AB596" s="76"/>
      <c r="AC596" s="76"/>
      <c r="AD596" s="76"/>
      <c r="AE596" s="76"/>
      <c r="AF596" s="76"/>
      <c r="AG596" s="76"/>
      <c r="AH596" s="76"/>
      <c r="AI596" s="76"/>
      <c r="AJ596" s="76"/>
      <c r="AK596" s="76"/>
      <c r="AL596" s="76"/>
      <c r="AM596" s="76"/>
      <c r="AN596" s="76"/>
      <c r="AO596" s="76"/>
      <c r="AP596" s="76"/>
      <c r="AQ596" s="76"/>
      <c r="AS596" s="76"/>
      <c r="AU596" s="76"/>
      <c r="AV596" s="76"/>
      <c r="AW596" s="76"/>
      <c r="AX596" s="76"/>
      <c r="AY596" s="76"/>
      <c r="AZ596" s="76"/>
      <c r="BA596" s="76"/>
      <c r="BB596" s="76"/>
      <c r="BC596" s="76"/>
      <c r="BD596" s="76"/>
      <c r="BE596" s="76"/>
      <c r="BF596" s="76"/>
      <c r="BG596" s="76"/>
      <c r="BH596" s="76"/>
      <c r="BI596" s="76"/>
      <c r="BJ596" s="76"/>
      <c r="BK596" s="76"/>
      <c r="BL596" s="76"/>
      <c r="BM596" s="76"/>
      <c r="BN596" s="76"/>
      <c r="BO596" s="76"/>
      <c r="BP596" s="76"/>
      <c r="BQ596" s="76"/>
      <c r="BR596" s="76"/>
      <c r="BS596" s="76"/>
      <c r="BT596" s="76"/>
      <c r="BU596" s="76"/>
      <c r="BV596" s="76"/>
      <c r="BW596" s="76"/>
      <c r="BX596" s="76"/>
      <c r="BY596" s="76"/>
      <c r="BZ596" s="76"/>
      <c r="CA596" s="76"/>
      <c r="CB596" s="76"/>
      <c r="CC596" s="76"/>
      <c r="CD596" s="76"/>
      <c r="CE596" s="76"/>
      <c r="CF596" s="76"/>
      <c r="CG596" s="76"/>
      <c r="CH596" s="76"/>
      <c r="CI596" s="76"/>
      <c r="CJ596" s="76"/>
      <c r="CK596" s="76"/>
      <c r="CL596" s="76"/>
      <c r="CM596" s="77"/>
      <c r="CN596" s="77"/>
      <c r="CO596" s="77"/>
      <c r="CP596" s="77"/>
      <c r="CQ596" s="77"/>
      <c r="CR596" s="77"/>
      <c r="CS596" s="77"/>
      <c r="CT596" s="77"/>
      <c r="CU596" s="77"/>
      <c r="CV596" s="76"/>
      <c r="CW596" s="147"/>
      <c r="CX596" s="76"/>
      <c r="CY596" s="147"/>
      <c r="CZ596" s="76"/>
      <c r="DA596" s="147"/>
      <c r="DB596" s="76"/>
      <c r="DC596" s="147"/>
      <c r="DD596" s="76"/>
    </row>
    <row r="597" spans="2:108" x14ac:dyDescent="0.2"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  <c r="AA597" s="76"/>
      <c r="AB597" s="76"/>
      <c r="AC597" s="76"/>
      <c r="AD597" s="76"/>
      <c r="AE597" s="76"/>
      <c r="AF597" s="76"/>
      <c r="AG597" s="76"/>
      <c r="AH597" s="76"/>
      <c r="AI597" s="76"/>
      <c r="AJ597" s="76"/>
      <c r="AK597" s="76"/>
      <c r="AL597" s="76"/>
      <c r="AM597" s="76"/>
      <c r="AN597" s="76"/>
      <c r="AO597" s="76"/>
      <c r="AP597" s="76"/>
      <c r="AQ597" s="76"/>
      <c r="AS597" s="76"/>
      <c r="AU597" s="76"/>
      <c r="AV597" s="76"/>
      <c r="AW597" s="76"/>
      <c r="AX597" s="76"/>
      <c r="AY597" s="76"/>
      <c r="AZ597" s="76"/>
      <c r="BA597" s="76"/>
      <c r="BB597" s="76"/>
      <c r="BC597" s="76"/>
      <c r="BD597" s="76"/>
      <c r="BE597" s="76"/>
      <c r="BF597" s="76"/>
      <c r="BG597" s="76"/>
      <c r="BH597" s="76"/>
      <c r="BI597" s="76"/>
      <c r="BJ597" s="76"/>
      <c r="BK597" s="76"/>
      <c r="BL597" s="76"/>
      <c r="BM597" s="76"/>
      <c r="BN597" s="76"/>
      <c r="BO597" s="76"/>
      <c r="BP597" s="76"/>
      <c r="BQ597" s="76"/>
      <c r="BR597" s="76"/>
      <c r="BS597" s="76"/>
      <c r="BT597" s="76"/>
      <c r="BU597" s="76"/>
      <c r="BV597" s="76"/>
      <c r="BW597" s="76"/>
      <c r="BX597" s="76"/>
      <c r="BY597" s="76"/>
      <c r="BZ597" s="76"/>
      <c r="CA597" s="76"/>
      <c r="CB597" s="76"/>
      <c r="CC597" s="76"/>
      <c r="CD597" s="76"/>
      <c r="CE597" s="76"/>
      <c r="CF597" s="76"/>
      <c r="CG597" s="76"/>
      <c r="CH597" s="76"/>
      <c r="CI597" s="76"/>
      <c r="CJ597" s="76"/>
      <c r="CK597" s="76"/>
      <c r="CL597" s="76"/>
      <c r="CM597" s="77"/>
      <c r="CN597" s="77"/>
      <c r="CO597" s="77"/>
      <c r="CP597" s="77"/>
      <c r="CQ597" s="77"/>
      <c r="CR597" s="77"/>
      <c r="CS597" s="77"/>
      <c r="CT597" s="77"/>
      <c r="CU597" s="77"/>
      <c r="CV597" s="76"/>
      <c r="CW597" s="147"/>
      <c r="CX597" s="76"/>
      <c r="CY597" s="147"/>
      <c r="CZ597" s="76"/>
      <c r="DA597" s="147"/>
      <c r="DB597" s="76"/>
      <c r="DC597" s="147"/>
      <c r="DD597" s="76"/>
    </row>
    <row r="598" spans="2:108" x14ac:dyDescent="0.2"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6"/>
      <c r="AB598" s="76"/>
      <c r="AC598" s="76"/>
      <c r="AD598" s="76"/>
      <c r="AE598" s="76"/>
      <c r="AF598" s="76"/>
      <c r="AG598" s="76"/>
      <c r="AH598" s="76"/>
      <c r="AI598" s="76"/>
      <c r="AJ598" s="76"/>
      <c r="AK598" s="76"/>
      <c r="AL598" s="76"/>
      <c r="AM598" s="76"/>
      <c r="AN598" s="76"/>
      <c r="AO598" s="76"/>
      <c r="AP598" s="76"/>
      <c r="AQ598" s="76"/>
      <c r="AS598" s="76"/>
      <c r="AU598" s="76"/>
      <c r="AV598" s="76"/>
      <c r="AW598" s="76"/>
      <c r="AX598" s="76"/>
      <c r="AY598" s="76"/>
      <c r="AZ598" s="76"/>
      <c r="BA598" s="76"/>
      <c r="BB598" s="76"/>
      <c r="BC598" s="76"/>
      <c r="BD598" s="76"/>
      <c r="BE598" s="76"/>
      <c r="BF598" s="76"/>
      <c r="BG598" s="76"/>
      <c r="BH598" s="76"/>
      <c r="BI598" s="76"/>
      <c r="BJ598" s="76"/>
      <c r="BK598" s="76"/>
      <c r="BL598" s="76"/>
      <c r="BM598" s="76"/>
      <c r="BN598" s="76"/>
      <c r="BO598" s="76"/>
      <c r="BP598" s="76"/>
      <c r="BQ598" s="76"/>
      <c r="BR598" s="76"/>
      <c r="BS598" s="76"/>
      <c r="BT598" s="76"/>
      <c r="BU598" s="76"/>
      <c r="BV598" s="76"/>
      <c r="BW598" s="76"/>
      <c r="BX598" s="76"/>
      <c r="BY598" s="76"/>
      <c r="BZ598" s="76"/>
      <c r="CA598" s="76"/>
      <c r="CB598" s="76"/>
      <c r="CC598" s="76"/>
      <c r="CD598" s="76"/>
      <c r="CE598" s="76"/>
      <c r="CF598" s="76"/>
      <c r="CG598" s="76"/>
      <c r="CH598" s="76"/>
      <c r="CI598" s="76"/>
      <c r="CJ598" s="76"/>
      <c r="CK598" s="76"/>
      <c r="CL598" s="76"/>
      <c r="CM598" s="77"/>
      <c r="CN598" s="77"/>
      <c r="CO598" s="77"/>
      <c r="CP598" s="77"/>
      <c r="CQ598" s="77"/>
      <c r="CR598" s="77"/>
      <c r="CS598" s="77"/>
      <c r="CT598" s="77"/>
      <c r="CU598" s="77"/>
      <c r="CV598" s="76"/>
      <c r="CW598" s="147"/>
      <c r="CX598" s="76"/>
      <c r="CY598" s="147"/>
      <c r="CZ598" s="76"/>
      <c r="DA598" s="147"/>
      <c r="DB598" s="76"/>
      <c r="DC598" s="147"/>
      <c r="DD598" s="76"/>
    </row>
    <row r="599" spans="2:108" x14ac:dyDescent="0.2"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6"/>
      <c r="AB599" s="76"/>
      <c r="AC599" s="76"/>
      <c r="AD599" s="76"/>
      <c r="AE599" s="76"/>
      <c r="AF599" s="76"/>
      <c r="AG599" s="76"/>
      <c r="AH599" s="76"/>
      <c r="AI599" s="76"/>
      <c r="AJ599" s="76"/>
      <c r="AK599" s="76"/>
      <c r="AL599" s="76"/>
      <c r="AM599" s="76"/>
      <c r="AN599" s="76"/>
      <c r="AO599" s="76"/>
      <c r="AP599" s="76"/>
      <c r="AQ599" s="76"/>
      <c r="AS599" s="76"/>
      <c r="AU599" s="76"/>
      <c r="AV599" s="76"/>
      <c r="AW599" s="76"/>
      <c r="AX599" s="76"/>
      <c r="AY599" s="76"/>
      <c r="AZ599" s="76"/>
      <c r="BA599" s="76"/>
      <c r="BB599" s="76"/>
      <c r="BC599" s="76"/>
      <c r="BD599" s="76"/>
      <c r="BE599" s="76"/>
      <c r="BF599" s="76"/>
      <c r="BG599" s="76"/>
      <c r="BH599" s="76"/>
      <c r="BI599" s="76"/>
      <c r="BJ599" s="76"/>
      <c r="BK599" s="76"/>
      <c r="BL599" s="76"/>
      <c r="BM599" s="76"/>
      <c r="BN599" s="76"/>
      <c r="BO599" s="76"/>
      <c r="BP599" s="76"/>
      <c r="BQ599" s="76"/>
      <c r="BR599" s="76"/>
      <c r="BS599" s="76"/>
      <c r="BT599" s="76"/>
      <c r="BU599" s="76"/>
      <c r="BV599" s="76"/>
      <c r="BW599" s="76"/>
      <c r="BX599" s="76"/>
      <c r="BY599" s="76"/>
      <c r="BZ599" s="76"/>
      <c r="CA599" s="76"/>
      <c r="CB599" s="76"/>
      <c r="CC599" s="76"/>
      <c r="CD599" s="76"/>
      <c r="CE599" s="76"/>
      <c r="CF599" s="76"/>
      <c r="CG599" s="76"/>
      <c r="CH599" s="76"/>
      <c r="CI599" s="76"/>
      <c r="CJ599" s="76"/>
      <c r="CK599" s="76"/>
      <c r="CL599" s="76"/>
      <c r="CM599" s="77"/>
      <c r="CN599" s="77"/>
      <c r="CO599" s="77"/>
      <c r="CP599" s="77"/>
      <c r="CQ599" s="77"/>
      <c r="CR599" s="77"/>
      <c r="CS599" s="77"/>
      <c r="CT599" s="77"/>
      <c r="CU599" s="77"/>
      <c r="CV599" s="76"/>
      <c r="CW599" s="147"/>
      <c r="CX599" s="76"/>
      <c r="CY599" s="147"/>
      <c r="CZ599" s="76"/>
      <c r="DA599" s="147"/>
      <c r="DB599" s="76"/>
      <c r="DC599" s="147"/>
      <c r="DD599" s="76"/>
    </row>
    <row r="600" spans="2:108" x14ac:dyDescent="0.2"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6"/>
      <c r="AB600" s="76"/>
      <c r="AC600" s="76"/>
      <c r="AD600" s="76"/>
      <c r="AE600" s="76"/>
      <c r="AF600" s="76"/>
      <c r="AG600" s="76"/>
      <c r="AH600" s="76"/>
      <c r="AI600" s="76"/>
      <c r="AJ600" s="76"/>
      <c r="AK600" s="76"/>
      <c r="AL600" s="76"/>
      <c r="AM600" s="76"/>
      <c r="AN600" s="76"/>
      <c r="AO600" s="76"/>
      <c r="AP600" s="76"/>
      <c r="AQ600" s="76"/>
      <c r="AS600" s="76"/>
      <c r="AU600" s="76"/>
      <c r="AV600" s="76"/>
      <c r="AW600" s="76"/>
      <c r="AX600" s="76"/>
      <c r="AY600" s="76"/>
      <c r="AZ600" s="76"/>
      <c r="BA600" s="76"/>
      <c r="BB600" s="76"/>
      <c r="BC600" s="76"/>
      <c r="BD600" s="76"/>
      <c r="BE600" s="76"/>
      <c r="BF600" s="76"/>
      <c r="BG600" s="76"/>
      <c r="BH600" s="76"/>
      <c r="BI600" s="76"/>
      <c r="BJ600" s="76"/>
      <c r="BK600" s="76"/>
      <c r="BL600" s="76"/>
      <c r="BM600" s="76"/>
      <c r="BN600" s="76"/>
      <c r="BO600" s="76"/>
      <c r="BP600" s="76"/>
      <c r="BQ600" s="76"/>
      <c r="BR600" s="76"/>
      <c r="BS600" s="76"/>
      <c r="BT600" s="76"/>
      <c r="BU600" s="76"/>
      <c r="BV600" s="76"/>
      <c r="BW600" s="76"/>
      <c r="BX600" s="76"/>
      <c r="BY600" s="76"/>
      <c r="BZ600" s="76"/>
      <c r="CA600" s="76"/>
      <c r="CB600" s="76"/>
      <c r="CC600" s="76"/>
      <c r="CD600" s="76"/>
      <c r="CE600" s="76"/>
      <c r="CF600" s="76"/>
      <c r="CG600" s="76"/>
      <c r="CH600" s="76"/>
      <c r="CI600" s="76"/>
      <c r="CJ600" s="76"/>
      <c r="CK600" s="76"/>
      <c r="CL600" s="76"/>
      <c r="CM600" s="77"/>
      <c r="CN600" s="77"/>
      <c r="CO600" s="77"/>
      <c r="CP600" s="77"/>
      <c r="CQ600" s="77"/>
      <c r="CR600" s="77"/>
      <c r="CS600" s="77"/>
      <c r="CT600" s="77"/>
      <c r="CU600" s="77"/>
      <c r="CV600" s="76"/>
      <c r="CW600" s="147"/>
      <c r="CX600" s="76"/>
      <c r="CY600" s="147"/>
      <c r="CZ600" s="76"/>
      <c r="DA600" s="147"/>
      <c r="DB600" s="76"/>
      <c r="DC600" s="147"/>
      <c r="DD600" s="76"/>
    </row>
    <row r="601" spans="2:108" x14ac:dyDescent="0.2"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  <c r="AA601" s="76"/>
      <c r="AB601" s="76"/>
      <c r="AC601" s="76"/>
      <c r="AD601" s="76"/>
      <c r="AE601" s="76"/>
      <c r="AF601" s="76"/>
      <c r="AG601" s="76"/>
      <c r="AH601" s="76"/>
      <c r="AI601" s="76"/>
      <c r="AJ601" s="76"/>
      <c r="AK601" s="76"/>
      <c r="AL601" s="76"/>
      <c r="AM601" s="76"/>
      <c r="AN601" s="76"/>
      <c r="AO601" s="76"/>
      <c r="AP601" s="76"/>
      <c r="AQ601" s="76"/>
      <c r="AS601" s="76"/>
      <c r="AU601" s="76"/>
      <c r="AV601" s="76"/>
      <c r="AW601" s="76"/>
      <c r="AX601" s="76"/>
      <c r="AY601" s="76"/>
      <c r="AZ601" s="76"/>
      <c r="BA601" s="76"/>
      <c r="BB601" s="76"/>
      <c r="BC601" s="76"/>
      <c r="BD601" s="76"/>
      <c r="BE601" s="76"/>
      <c r="BF601" s="76"/>
      <c r="BG601" s="76"/>
      <c r="BH601" s="76"/>
      <c r="BI601" s="76"/>
      <c r="BJ601" s="76"/>
      <c r="BK601" s="76"/>
      <c r="BL601" s="76"/>
      <c r="BM601" s="76"/>
      <c r="BN601" s="76"/>
      <c r="BO601" s="76"/>
      <c r="BP601" s="76"/>
      <c r="BQ601" s="76"/>
      <c r="BR601" s="76"/>
      <c r="BS601" s="76"/>
      <c r="BT601" s="76"/>
      <c r="BU601" s="76"/>
      <c r="BV601" s="76"/>
      <c r="BW601" s="76"/>
      <c r="BX601" s="76"/>
      <c r="BY601" s="76"/>
      <c r="BZ601" s="76"/>
      <c r="CA601" s="76"/>
      <c r="CB601" s="76"/>
      <c r="CC601" s="76"/>
      <c r="CD601" s="76"/>
      <c r="CE601" s="76"/>
      <c r="CF601" s="76"/>
      <c r="CG601" s="76"/>
      <c r="CH601" s="76"/>
      <c r="CI601" s="76"/>
      <c r="CJ601" s="76"/>
      <c r="CK601" s="76"/>
      <c r="CL601" s="76"/>
      <c r="CM601" s="77"/>
      <c r="CN601" s="77"/>
      <c r="CO601" s="77"/>
      <c r="CP601" s="77"/>
      <c r="CQ601" s="77"/>
      <c r="CR601" s="77"/>
      <c r="CS601" s="77"/>
      <c r="CT601" s="77"/>
      <c r="CU601" s="77"/>
      <c r="CV601" s="76"/>
      <c r="CW601" s="147"/>
      <c r="CX601" s="76"/>
      <c r="CY601" s="147"/>
      <c r="CZ601" s="76"/>
      <c r="DA601" s="147"/>
      <c r="DB601" s="76"/>
      <c r="DC601" s="147"/>
      <c r="DD601" s="76"/>
    </row>
    <row r="602" spans="2:108" x14ac:dyDescent="0.2"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  <c r="AA602" s="76"/>
      <c r="AB602" s="76"/>
      <c r="AC602" s="76"/>
      <c r="AD602" s="76"/>
      <c r="AE602" s="76"/>
      <c r="AF602" s="76"/>
      <c r="AG602" s="76"/>
      <c r="AH602" s="76"/>
      <c r="AI602" s="76"/>
      <c r="AJ602" s="76"/>
      <c r="AK602" s="76"/>
      <c r="AL602" s="76"/>
      <c r="AM602" s="76"/>
      <c r="AN602" s="76"/>
      <c r="AO602" s="76"/>
      <c r="AP602" s="76"/>
      <c r="AQ602" s="76"/>
      <c r="AS602" s="76"/>
      <c r="AU602" s="76"/>
      <c r="AV602" s="76"/>
      <c r="AW602" s="76"/>
      <c r="AX602" s="76"/>
      <c r="AY602" s="76"/>
      <c r="AZ602" s="76"/>
      <c r="BA602" s="76"/>
      <c r="BB602" s="76"/>
      <c r="BC602" s="76"/>
      <c r="BD602" s="76"/>
      <c r="BE602" s="76"/>
      <c r="BF602" s="76"/>
      <c r="BG602" s="76"/>
      <c r="BH602" s="76"/>
      <c r="BI602" s="76"/>
      <c r="BJ602" s="76"/>
      <c r="BK602" s="76"/>
      <c r="BL602" s="76"/>
      <c r="BM602" s="76"/>
      <c r="BN602" s="76"/>
      <c r="BO602" s="76"/>
      <c r="BP602" s="76"/>
      <c r="BQ602" s="76"/>
      <c r="BR602" s="76"/>
      <c r="BS602" s="76"/>
      <c r="BT602" s="76"/>
      <c r="BU602" s="76"/>
      <c r="BV602" s="76"/>
      <c r="BW602" s="76"/>
      <c r="BX602" s="76"/>
      <c r="BY602" s="76"/>
      <c r="BZ602" s="76"/>
      <c r="CA602" s="76"/>
      <c r="CB602" s="76"/>
      <c r="CC602" s="76"/>
      <c r="CD602" s="76"/>
      <c r="CE602" s="76"/>
      <c r="CF602" s="76"/>
      <c r="CG602" s="76"/>
      <c r="CH602" s="76"/>
      <c r="CI602" s="76"/>
      <c r="CJ602" s="76"/>
      <c r="CK602" s="76"/>
      <c r="CL602" s="76"/>
      <c r="CM602" s="77"/>
      <c r="CN602" s="77"/>
      <c r="CO602" s="77"/>
      <c r="CP602" s="77"/>
      <c r="CQ602" s="77"/>
      <c r="CR602" s="77"/>
      <c r="CS602" s="77"/>
      <c r="CT602" s="77"/>
      <c r="CU602" s="77"/>
      <c r="CV602" s="76"/>
      <c r="CW602" s="147"/>
      <c r="CX602" s="76"/>
      <c r="CY602" s="147"/>
      <c r="CZ602" s="76"/>
      <c r="DA602" s="147"/>
      <c r="DB602" s="76"/>
      <c r="DC602" s="147"/>
      <c r="DD602" s="76"/>
    </row>
    <row r="603" spans="2:108" x14ac:dyDescent="0.2"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  <c r="AA603" s="76"/>
      <c r="AB603" s="76"/>
      <c r="AC603" s="76"/>
      <c r="AD603" s="76"/>
      <c r="AE603" s="76"/>
      <c r="AF603" s="76"/>
      <c r="AG603" s="76"/>
      <c r="AH603" s="76"/>
      <c r="AI603" s="76"/>
      <c r="AJ603" s="76"/>
      <c r="AK603" s="76"/>
      <c r="AL603" s="76"/>
      <c r="AM603" s="76"/>
      <c r="AN603" s="76"/>
      <c r="AO603" s="76"/>
      <c r="AP603" s="76"/>
      <c r="AQ603" s="76"/>
      <c r="AS603" s="76"/>
      <c r="AU603" s="76"/>
      <c r="AV603" s="76"/>
      <c r="AW603" s="76"/>
      <c r="AX603" s="76"/>
      <c r="AY603" s="76"/>
      <c r="AZ603" s="76"/>
      <c r="BA603" s="76"/>
      <c r="BB603" s="76"/>
      <c r="BC603" s="76"/>
      <c r="BD603" s="76"/>
      <c r="BE603" s="76"/>
      <c r="BF603" s="76"/>
      <c r="BG603" s="76"/>
      <c r="BH603" s="76"/>
      <c r="BI603" s="76"/>
      <c r="BJ603" s="76"/>
      <c r="BK603" s="76"/>
      <c r="BL603" s="76"/>
      <c r="BM603" s="76"/>
      <c r="BN603" s="76"/>
      <c r="BO603" s="76"/>
      <c r="BP603" s="76"/>
      <c r="BQ603" s="76"/>
      <c r="BR603" s="76"/>
      <c r="BS603" s="76"/>
      <c r="BT603" s="76"/>
      <c r="BU603" s="76"/>
      <c r="BV603" s="76"/>
      <c r="BW603" s="76"/>
      <c r="BX603" s="76"/>
      <c r="BY603" s="76"/>
      <c r="BZ603" s="76"/>
      <c r="CA603" s="76"/>
      <c r="CB603" s="76"/>
      <c r="CC603" s="76"/>
      <c r="CD603" s="76"/>
      <c r="CE603" s="76"/>
      <c r="CF603" s="76"/>
      <c r="CG603" s="76"/>
      <c r="CH603" s="76"/>
      <c r="CI603" s="76"/>
      <c r="CJ603" s="76"/>
      <c r="CK603" s="76"/>
      <c r="CL603" s="76"/>
      <c r="CM603" s="77"/>
      <c r="CN603" s="77"/>
      <c r="CO603" s="77"/>
      <c r="CP603" s="77"/>
      <c r="CQ603" s="77"/>
      <c r="CR603" s="77"/>
      <c r="CS603" s="77"/>
      <c r="CT603" s="77"/>
      <c r="CU603" s="77"/>
      <c r="CV603" s="76"/>
      <c r="CW603" s="147"/>
      <c r="CX603" s="76"/>
      <c r="CY603" s="147"/>
      <c r="CZ603" s="76"/>
      <c r="DA603" s="147"/>
      <c r="DB603" s="76"/>
      <c r="DC603" s="147"/>
      <c r="DD603" s="76"/>
    </row>
    <row r="604" spans="2:108" x14ac:dyDescent="0.2"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  <c r="AA604" s="76"/>
      <c r="AB604" s="76"/>
      <c r="AC604" s="76"/>
      <c r="AD604" s="76"/>
      <c r="AE604" s="76"/>
      <c r="AF604" s="76"/>
      <c r="AG604" s="76"/>
      <c r="AH604" s="76"/>
      <c r="AI604" s="76"/>
      <c r="AJ604" s="76"/>
      <c r="AK604" s="76"/>
      <c r="AL604" s="76"/>
      <c r="AM604" s="76"/>
      <c r="AN604" s="76"/>
      <c r="AO604" s="76"/>
      <c r="AP604" s="76"/>
      <c r="AQ604" s="76"/>
      <c r="AS604" s="76"/>
      <c r="AU604" s="76"/>
      <c r="AV604" s="76"/>
      <c r="AW604" s="76"/>
      <c r="AX604" s="76"/>
      <c r="AY604" s="76"/>
      <c r="AZ604" s="76"/>
      <c r="BA604" s="76"/>
      <c r="BB604" s="76"/>
      <c r="BC604" s="76"/>
      <c r="BD604" s="76"/>
      <c r="BE604" s="76"/>
      <c r="BF604" s="76"/>
      <c r="BG604" s="76"/>
      <c r="BH604" s="76"/>
      <c r="BI604" s="76"/>
      <c r="BJ604" s="76"/>
      <c r="BK604" s="76"/>
      <c r="BL604" s="76"/>
      <c r="BM604" s="76"/>
      <c r="BN604" s="76"/>
      <c r="BO604" s="76"/>
      <c r="BP604" s="76"/>
      <c r="BQ604" s="76"/>
      <c r="BR604" s="76"/>
      <c r="BS604" s="76"/>
      <c r="BT604" s="76"/>
      <c r="BU604" s="76"/>
      <c r="BV604" s="76"/>
      <c r="BW604" s="76"/>
      <c r="BX604" s="76"/>
      <c r="BY604" s="76"/>
      <c r="BZ604" s="76"/>
      <c r="CA604" s="76"/>
      <c r="CB604" s="76"/>
      <c r="CC604" s="76"/>
      <c r="CD604" s="76"/>
      <c r="CE604" s="76"/>
      <c r="CF604" s="76"/>
      <c r="CG604" s="76"/>
      <c r="CH604" s="76"/>
      <c r="CI604" s="76"/>
      <c r="CJ604" s="76"/>
      <c r="CK604" s="76"/>
      <c r="CL604" s="76"/>
      <c r="CM604" s="77"/>
      <c r="CN604" s="77"/>
      <c r="CO604" s="77"/>
      <c r="CP604" s="77"/>
      <c r="CQ604" s="77"/>
      <c r="CR604" s="77"/>
      <c r="CS604" s="77"/>
      <c r="CT604" s="77"/>
      <c r="CU604" s="77"/>
      <c r="CV604" s="76"/>
      <c r="CW604" s="147"/>
      <c r="CX604" s="76"/>
      <c r="CY604" s="147"/>
      <c r="CZ604" s="76"/>
      <c r="DA604" s="147"/>
      <c r="DB604" s="76"/>
      <c r="DC604" s="147"/>
      <c r="DD604" s="76"/>
    </row>
    <row r="605" spans="2:108" x14ac:dyDescent="0.2"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  <c r="AA605" s="76"/>
      <c r="AB605" s="76"/>
      <c r="AC605" s="76"/>
      <c r="AD605" s="76"/>
      <c r="AE605" s="76"/>
      <c r="AF605" s="76"/>
      <c r="AG605" s="76"/>
      <c r="AH605" s="76"/>
      <c r="AI605" s="76"/>
      <c r="AJ605" s="76"/>
      <c r="AK605" s="76"/>
      <c r="AL605" s="76"/>
      <c r="AM605" s="76"/>
      <c r="AN605" s="76"/>
      <c r="AO605" s="76"/>
      <c r="AP605" s="76"/>
      <c r="AQ605" s="76"/>
      <c r="AS605" s="76"/>
      <c r="AU605" s="76"/>
      <c r="AV605" s="76"/>
      <c r="AW605" s="76"/>
      <c r="AX605" s="76"/>
      <c r="AY605" s="76"/>
      <c r="AZ605" s="76"/>
      <c r="BA605" s="76"/>
      <c r="BB605" s="76"/>
      <c r="BC605" s="76"/>
      <c r="BD605" s="76"/>
      <c r="BE605" s="76"/>
      <c r="BF605" s="76"/>
      <c r="BG605" s="76"/>
      <c r="BH605" s="76"/>
      <c r="BI605" s="76"/>
      <c r="BJ605" s="76"/>
      <c r="BK605" s="76"/>
      <c r="BL605" s="76"/>
      <c r="BM605" s="76"/>
      <c r="BN605" s="76"/>
      <c r="BO605" s="76"/>
      <c r="BP605" s="76"/>
      <c r="BQ605" s="76"/>
      <c r="BR605" s="76"/>
      <c r="BS605" s="76"/>
      <c r="BT605" s="76"/>
      <c r="BU605" s="76"/>
      <c r="BV605" s="76"/>
      <c r="BW605" s="76"/>
      <c r="BX605" s="76"/>
      <c r="BY605" s="76"/>
      <c r="BZ605" s="76"/>
      <c r="CA605" s="76"/>
      <c r="CB605" s="76"/>
      <c r="CC605" s="76"/>
      <c r="CD605" s="76"/>
      <c r="CE605" s="76"/>
      <c r="CF605" s="76"/>
      <c r="CG605" s="76"/>
      <c r="CH605" s="76"/>
      <c r="CI605" s="76"/>
      <c r="CJ605" s="76"/>
      <c r="CK605" s="76"/>
      <c r="CL605" s="76"/>
      <c r="CM605" s="77"/>
      <c r="CN605" s="77"/>
      <c r="CO605" s="77"/>
      <c r="CP605" s="77"/>
      <c r="CQ605" s="77"/>
      <c r="CR605" s="77"/>
      <c r="CS605" s="77"/>
      <c r="CT605" s="77"/>
      <c r="CU605" s="77"/>
      <c r="CV605" s="76"/>
      <c r="CW605" s="147"/>
      <c r="CX605" s="76"/>
      <c r="CY605" s="147"/>
      <c r="CZ605" s="76"/>
      <c r="DA605" s="147"/>
      <c r="DB605" s="76"/>
      <c r="DC605" s="147"/>
      <c r="DD605" s="76"/>
    </row>
    <row r="606" spans="2:108" x14ac:dyDescent="0.2"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6"/>
      <c r="AB606" s="76"/>
      <c r="AC606" s="76"/>
      <c r="AD606" s="76"/>
      <c r="AE606" s="76"/>
      <c r="AF606" s="76"/>
      <c r="AG606" s="76"/>
      <c r="AH606" s="76"/>
      <c r="AI606" s="76"/>
      <c r="AJ606" s="76"/>
      <c r="AK606" s="76"/>
      <c r="AL606" s="76"/>
      <c r="AM606" s="76"/>
      <c r="AN606" s="76"/>
      <c r="AO606" s="76"/>
      <c r="AP606" s="76"/>
      <c r="AQ606" s="76"/>
      <c r="AS606" s="76"/>
      <c r="AU606" s="76"/>
      <c r="AV606" s="76"/>
      <c r="AW606" s="76"/>
      <c r="AX606" s="76"/>
      <c r="AY606" s="76"/>
      <c r="AZ606" s="76"/>
      <c r="BA606" s="76"/>
      <c r="BB606" s="76"/>
      <c r="BC606" s="76"/>
      <c r="BD606" s="76"/>
      <c r="BE606" s="76"/>
      <c r="BF606" s="76"/>
      <c r="BG606" s="76"/>
      <c r="BH606" s="76"/>
      <c r="BI606" s="76"/>
      <c r="BJ606" s="76"/>
      <c r="BK606" s="76"/>
      <c r="BL606" s="76"/>
      <c r="BM606" s="76"/>
      <c r="BN606" s="76"/>
      <c r="BO606" s="76"/>
      <c r="BP606" s="76"/>
      <c r="BQ606" s="76"/>
      <c r="BR606" s="76"/>
      <c r="BS606" s="76"/>
      <c r="BT606" s="76"/>
      <c r="BU606" s="76"/>
      <c r="BV606" s="76"/>
      <c r="BW606" s="76"/>
      <c r="BX606" s="76"/>
      <c r="BY606" s="76"/>
      <c r="BZ606" s="76"/>
      <c r="CA606" s="76"/>
      <c r="CB606" s="76"/>
      <c r="CC606" s="76"/>
      <c r="CD606" s="76"/>
      <c r="CE606" s="76"/>
      <c r="CF606" s="76"/>
      <c r="CG606" s="76"/>
      <c r="CH606" s="76"/>
      <c r="CI606" s="76"/>
      <c r="CJ606" s="76"/>
      <c r="CK606" s="76"/>
      <c r="CL606" s="76"/>
      <c r="CM606" s="77"/>
      <c r="CN606" s="77"/>
      <c r="CO606" s="77"/>
      <c r="CP606" s="77"/>
      <c r="CQ606" s="77"/>
      <c r="CR606" s="77"/>
      <c r="CS606" s="77"/>
      <c r="CT606" s="77"/>
      <c r="CU606" s="77"/>
      <c r="CV606" s="76"/>
      <c r="CW606" s="147"/>
      <c r="CX606" s="76"/>
      <c r="CY606" s="147"/>
      <c r="CZ606" s="76"/>
      <c r="DA606" s="147"/>
      <c r="DB606" s="76"/>
      <c r="DC606" s="147"/>
      <c r="DD606" s="76"/>
    </row>
    <row r="607" spans="2:108" x14ac:dyDescent="0.2"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  <c r="AH607" s="76"/>
      <c r="AI607" s="76"/>
      <c r="AJ607" s="76"/>
      <c r="AK607" s="76"/>
      <c r="AL607" s="76"/>
      <c r="AM607" s="76"/>
      <c r="AN607" s="76"/>
      <c r="AO607" s="76"/>
      <c r="AP607" s="76"/>
      <c r="AQ607" s="76"/>
      <c r="AS607" s="76"/>
      <c r="AU607" s="76"/>
      <c r="AV607" s="76"/>
      <c r="AW607" s="76"/>
      <c r="AX607" s="76"/>
      <c r="AY607" s="76"/>
      <c r="AZ607" s="76"/>
      <c r="BA607" s="76"/>
      <c r="BB607" s="76"/>
      <c r="BC607" s="76"/>
      <c r="BD607" s="76"/>
      <c r="BE607" s="76"/>
      <c r="BF607" s="76"/>
      <c r="BG607" s="76"/>
      <c r="BH607" s="76"/>
      <c r="BI607" s="76"/>
      <c r="BJ607" s="76"/>
      <c r="BK607" s="76"/>
      <c r="BL607" s="76"/>
      <c r="BM607" s="76"/>
      <c r="BN607" s="76"/>
      <c r="BO607" s="76"/>
      <c r="BP607" s="76"/>
      <c r="BQ607" s="76"/>
      <c r="BR607" s="76"/>
      <c r="BS607" s="76"/>
      <c r="BT607" s="76"/>
      <c r="BU607" s="76"/>
      <c r="BV607" s="76"/>
      <c r="BW607" s="76"/>
      <c r="BX607" s="76"/>
      <c r="BY607" s="76"/>
      <c r="BZ607" s="76"/>
      <c r="CA607" s="76"/>
      <c r="CB607" s="76"/>
      <c r="CC607" s="76"/>
      <c r="CD607" s="76"/>
      <c r="CE607" s="76"/>
      <c r="CF607" s="76"/>
      <c r="CG607" s="76"/>
      <c r="CH607" s="76"/>
      <c r="CI607" s="76"/>
      <c r="CJ607" s="76"/>
      <c r="CK607" s="76"/>
      <c r="CL607" s="76"/>
      <c r="CM607" s="77"/>
      <c r="CN607" s="77"/>
      <c r="CO607" s="77"/>
      <c r="CP607" s="77"/>
      <c r="CQ607" s="77"/>
      <c r="CR607" s="77"/>
      <c r="CS607" s="77"/>
      <c r="CT607" s="77"/>
      <c r="CU607" s="77"/>
      <c r="CV607" s="76"/>
      <c r="CW607" s="147"/>
      <c r="CX607" s="76"/>
      <c r="CY607" s="147"/>
      <c r="CZ607" s="76"/>
      <c r="DA607" s="147"/>
      <c r="DB607" s="76"/>
      <c r="DC607" s="147"/>
      <c r="DD607" s="76"/>
    </row>
    <row r="608" spans="2:108" x14ac:dyDescent="0.2"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6"/>
      <c r="AB608" s="76"/>
      <c r="AC608" s="76"/>
      <c r="AD608" s="76"/>
      <c r="AE608" s="76"/>
      <c r="AF608" s="76"/>
      <c r="AG608" s="76"/>
      <c r="AH608" s="76"/>
      <c r="AI608" s="76"/>
      <c r="AJ608" s="76"/>
      <c r="AK608" s="76"/>
      <c r="AL608" s="76"/>
      <c r="AM608" s="76"/>
      <c r="AN608" s="76"/>
      <c r="AO608" s="76"/>
      <c r="AP608" s="76"/>
      <c r="AQ608" s="76"/>
      <c r="AS608" s="76"/>
      <c r="AU608" s="76"/>
      <c r="AV608" s="76"/>
      <c r="AW608" s="76"/>
      <c r="AX608" s="76"/>
      <c r="AY608" s="76"/>
      <c r="AZ608" s="76"/>
      <c r="BA608" s="76"/>
      <c r="BB608" s="76"/>
      <c r="BC608" s="76"/>
      <c r="BD608" s="76"/>
      <c r="BE608" s="76"/>
      <c r="BF608" s="76"/>
      <c r="BG608" s="76"/>
      <c r="BH608" s="76"/>
      <c r="BI608" s="76"/>
      <c r="BJ608" s="76"/>
      <c r="BK608" s="76"/>
      <c r="BL608" s="76"/>
      <c r="BM608" s="76"/>
      <c r="BN608" s="76"/>
      <c r="BO608" s="76"/>
      <c r="BP608" s="76"/>
      <c r="BQ608" s="76"/>
      <c r="BR608" s="76"/>
      <c r="BS608" s="76"/>
      <c r="BT608" s="76"/>
      <c r="BU608" s="76"/>
      <c r="BV608" s="76"/>
      <c r="BW608" s="76"/>
      <c r="BX608" s="76"/>
      <c r="BY608" s="76"/>
      <c r="BZ608" s="76"/>
      <c r="CA608" s="76"/>
      <c r="CB608" s="76"/>
      <c r="CC608" s="76"/>
      <c r="CD608" s="76"/>
      <c r="CE608" s="76"/>
      <c r="CF608" s="76"/>
      <c r="CG608" s="76"/>
      <c r="CH608" s="76"/>
      <c r="CI608" s="76"/>
      <c r="CJ608" s="76"/>
      <c r="CK608" s="76"/>
      <c r="CL608" s="76"/>
      <c r="CM608" s="77"/>
      <c r="CN608" s="77"/>
      <c r="CO608" s="77"/>
      <c r="CP608" s="77"/>
      <c r="CQ608" s="77"/>
      <c r="CR608" s="77"/>
      <c r="CS608" s="77"/>
      <c r="CT608" s="77"/>
      <c r="CU608" s="77"/>
      <c r="CV608" s="76"/>
      <c r="CW608" s="147"/>
      <c r="CX608" s="76"/>
      <c r="CY608" s="147"/>
      <c r="CZ608" s="76"/>
      <c r="DA608" s="147"/>
      <c r="DB608" s="76"/>
      <c r="DC608" s="147"/>
      <c r="DD608" s="76"/>
    </row>
    <row r="609" spans="2:108" x14ac:dyDescent="0.2"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  <c r="AN609" s="76"/>
      <c r="AO609" s="76"/>
      <c r="AP609" s="76"/>
      <c r="AQ609" s="76"/>
      <c r="AS609" s="76"/>
      <c r="AU609" s="76"/>
      <c r="AV609" s="76"/>
      <c r="AW609" s="76"/>
      <c r="AX609" s="76"/>
      <c r="AY609" s="76"/>
      <c r="AZ609" s="76"/>
      <c r="BA609" s="76"/>
      <c r="BB609" s="76"/>
      <c r="BC609" s="76"/>
      <c r="BD609" s="76"/>
      <c r="BE609" s="76"/>
      <c r="BF609" s="76"/>
      <c r="BG609" s="76"/>
      <c r="BH609" s="76"/>
      <c r="BI609" s="76"/>
      <c r="BJ609" s="76"/>
      <c r="BK609" s="76"/>
      <c r="BL609" s="76"/>
      <c r="BM609" s="76"/>
      <c r="BN609" s="76"/>
      <c r="BO609" s="76"/>
      <c r="BP609" s="76"/>
      <c r="BQ609" s="76"/>
      <c r="BR609" s="76"/>
      <c r="BS609" s="76"/>
      <c r="BT609" s="76"/>
      <c r="BU609" s="76"/>
      <c r="BV609" s="76"/>
      <c r="BW609" s="76"/>
      <c r="BX609" s="76"/>
      <c r="BY609" s="76"/>
      <c r="BZ609" s="76"/>
      <c r="CA609" s="76"/>
      <c r="CB609" s="76"/>
      <c r="CC609" s="76"/>
      <c r="CD609" s="76"/>
      <c r="CE609" s="76"/>
      <c r="CF609" s="76"/>
      <c r="CG609" s="76"/>
      <c r="CH609" s="76"/>
      <c r="CI609" s="76"/>
      <c r="CJ609" s="76"/>
      <c r="CK609" s="76"/>
      <c r="CL609" s="76"/>
      <c r="CM609" s="77"/>
      <c r="CN609" s="77"/>
      <c r="CO609" s="77"/>
      <c r="CP609" s="77"/>
      <c r="CQ609" s="77"/>
      <c r="CR609" s="77"/>
      <c r="CS609" s="77"/>
      <c r="CT609" s="77"/>
      <c r="CU609" s="77"/>
      <c r="CV609" s="76"/>
      <c r="CW609" s="147"/>
      <c r="CX609" s="76"/>
      <c r="CY609" s="147"/>
      <c r="CZ609" s="76"/>
      <c r="DA609" s="147"/>
      <c r="DB609" s="76"/>
      <c r="DC609" s="147"/>
      <c r="DD609" s="76"/>
    </row>
    <row r="610" spans="2:108" x14ac:dyDescent="0.2"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  <c r="AA610" s="76"/>
      <c r="AB610" s="76"/>
      <c r="AC610" s="76"/>
      <c r="AD610" s="76"/>
      <c r="AE610" s="76"/>
      <c r="AF610" s="76"/>
      <c r="AG610" s="76"/>
      <c r="AH610" s="76"/>
      <c r="AI610" s="76"/>
      <c r="AJ610" s="76"/>
      <c r="AK610" s="76"/>
      <c r="AL610" s="76"/>
      <c r="AM610" s="76"/>
      <c r="AN610" s="76"/>
      <c r="AO610" s="76"/>
      <c r="AP610" s="76"/>
      <c r="AQ610" s="76"/>
      <c r="AS610" s="76"/>
      <c r="AU610" s="76"/>
      <c r="AV610" s="76"/>
      <c r="AW610" s="76"/>
      <c r="AX610" s="76"/>
      <c r="AY610" s="76"/>
      <c r="AZ610" s="76"/>
      <c r="BA610" s="76"/>
      <c r="BB610" s="76"/>
      <c r="BC610" s="76"/>
      <c r="BD610" s="76"/>
      <c r="BE610" s="76"/>
      <c r="BF610" s="76"/>
      <c r="BG610" s="76"/>
      <c r="BH610" s="76"/>
      <c r="BI610" s="76"/>
      <c r="BJ610" s="76"/>
      <c r="BK610" s="76"/>
      <c r="BL610" s="76"/>
      <c r="BM610" s="76"/>
      <c r="BN610" s="76"/>
      <c r="BO610" s="76"/>
      <c r="BP610" s="76"/>
      <c r="BQ610" s="76"/>
      <c r="BR610" s="76"/>
      <c r="BS610" s="76"/>
      <c r="BT610" s="76"/>
      <c r="BU610" s="76"/>
      <c r="BV610" s="76"/>
      <c r="BW610" s="76"/>
      <c r="BX610" s="76"/>
      <c r="BY610" s="76"/>
      <c r="BZ610" s="76"/>
      <c r="CA610" s="76"/>
      <c r="CB610" s="76"/>
      <c r="CC610" s="76"/>
      <c r="CD610" s="76"/>
      <c r="CE610" s="76"/>
      <c r="CF610" s="76"/>
      <c r="CG610" s="76"/>
      <c r="CH610" s="76"/>
      <c r="CI610" s="76"/>
      <c r="CJ610" s="76"/>
      <c r="CK610" s="76"/>
      <c r="CL610" s="76"/>
      <c r="CM610" s="77"/>
      <c r="CN610" s="77"/>
      <c r="CO610" s="77"/>
      <c r="CP610" s="77"/>
      <c r="CQ610" s="77"/>
      <c r="CR610" s="77"/>
      <c r="CS610" s="77"/>
      <c r="CT610" s="77"/>
      <c r="CU610" s="77"/>
      <c r="CV610" s="76"/>
      <c r="CW610" s="147"/>
      <c r="CX610" s="76"/>
      <c r="CY610" s="147"/>
      <c r="CZ610" s="76"/>
      <c r="DA610" s="147"/>
      <c r="DB610" s="76"/>
      <c r="DC610" s="147"/>
      <c r="DD610" s="76"/>
    </row>
    <row r="611" spans="2:108" x14ac:dyDescent="0.2"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  <c r="AA611" s="76"/>
      <c r="AB611" s="76"/>
      <c r="AC611" s="76"/>
      <c r="AD611" s="76"/>
      <c r="AE611" s="76"/>
      <c r="AF611" s="76"/>
      <c r="AG611" s="76"/>
      <c r="AH611" s="76"/>
      <c r="AI611" s="76"/>
      <c r="AJ611" s="76"/>
      <c r="AK611" s="76"/>
      <c r="AL611" s="76"/>
      <c r="AM611" s="76"/>
      <c r="AN611" s="76"/>
      <c r="AO611" s="76"/>
      <c r="AP611" s="76"/>
      <c r="AQ611" s="76"/>
      <c r="AS611" s="76"/>
      <c r="AU611" s="76"/>
      <c r="AV611" s="76"/>
      <c r="AW611" s="76"/>
      <c r="AX611" s="76"/>
      <c r="AY611" s="76"/>
      <c r="AZ611" s="76"/>
      <c r="BA611" s="76"/>
      <c r="BB611" s="76"/>
      <c r="BC611" s="76"/>
      <c r="BD611" s="76"/>
      <c r="BE611" s="76"/>
      <c r="BF611" s="76"/>
      <c r="BG611" s="76"/>
      <c r="BH611" s="76"/>
      <c r="BI611" s="76"/>
      <c r="BJ611" s="76"/>
      <c r="BK611" s="76"/>
      <c r="BL611" s="76"/>
      <c r="BM611" s="76"/>
      <c r="BN611" s="76"/>
      <c r="BO611" s="76"/>
      <c r="BP611" s="76"/>
      <c r="BQ611" s="76"/>
      <c r="BR611" s="76"/>
      <c r="BS611" s="76"/>
      <c r="BT611" s="76"/>
      <c r="BU611" s="76"/>
      <c r="BV611" s="76"/>
      <c r="BW611" s="76"/>
      <c r="BX611" s="76"/>
      <c r="BY611" s="76"/>
      <c r="BZ611" s="76"/>
      <c r="CA611" s="76"/>
      <c r="CB611" s="76"/>
      <c r="CC611" s="76"/>
      <c r="CD611" s="76"/>
      <c r="CE611" s="76"/>
      <c r="CF611" s="76"/>
      <c r="CG611" s="76"/>
      <c r="CH611" s="76"/>
      <c r="CI611" s="76"/>
      <c r="CJ611" s="76"/>
      <c r="CK611" s="76"/>
      <c r="CL611" s="76"/>
      <c r="CM611" s="77"/>
      <c r="CN611" s="77"/>
      <c r="CO611" s="77"/>
      <c r="CP611" s="77"/>
      <c r="CQ611" s="77"/>
      <c r="CR611" s="77"/>
      <c r="CS611" s="77"/>
      <c r="CT611" s="77"/>
      <c r="CU611" s="77"/>
      <c r="CV611" s="76"/>
      <c r="CW611" s="147"/>
      <c r="CX611" s="76"/>
      <c r="CY611" s="147"/>
      <c r="CZ611" s="76"/>
      <c r="DA611" s="147"/>
      <c r="DB611" s="76"/>
      <c r="DC611" s="147"/>
      <c r="DD611" s="76"/>
    </row>
    <row r="612" spans="2:108" x14ac:dyDescent="0.2"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  <c r="AA612" s="76"/>
      <c r="AB612" s="76"/>
      <c r="AC612" s="76"/>
      <c r="AD612" s="76"/>
      <c r="AE612" s="76"/>
      <c r="AF612" s="76"/>
      <c r="AG612" s="76"/>
      <c r="AH612" s="76"/>
      <c r="AI612" s="76"/>
      <c r="AJ612" s="76"/>
      <c r="AK612" s="76"/>
      <c r="AL612" s="76"/>
      <c r="AM612" s="76"/>
      <c r="AN612" s="76"/>
      <c r="AO612" s="76"/>
      <c r="AP612" s="76"/>
      <c r="AQ612" s="76"/>
      <c r="AS612" s="76"/>
      <c r="AU612" s="76"/>
      <c r="AV612" s="76"/>
      <c r="AW612" s="76"/>
      <c r="AX612" s="76"/>
      <c r="AY612" s="76"/>
      <c r="AZ612" s="76"/>
      <c r="BA612" s="76"/>
      <c r="BB612" s="76"/>
      <c r="BC612" s="76"/>
      <c r="BD612" s="76"/>
      <c r="BE612" s="76"/>
      <c r="BF612" s="76"/>
      <c r="BG612" s="76"/>
      <c r="BH612" s="76"/>
      <c r="BI612" s="76"/>
      <c r="BJ612" s="76"/>
      <c r="BK612" s="76"/>
      <c r="BL612" s="76"/>
      <c r="BM612" s="76"/>
      <c r="BN612" s="76"/>
      <c r="BO612" s="76"/>
      <c r="BP612" s="76"/>
      <c r="BQ612" s="76"/>
      <c r="BR612" s="76"/>
      <c r="BS612" s="76"/>
      <c r="BT612" s="76"/>
      <c r="BU612" s="76"/>
      <c r="BV612" s="76"/>
      <c r="BW612" s="76"/>
      <c r="BX612" s="76"/>
      <c r="BY612" s="76"/>
      <c r="BZ612" s="76"/>
      <c r="CA612" s="76"/>
      <c r="CB612" s="76"/>
      <c r="CC612" s="76"/>
      <c r="CD612" s="76"/>
      <c r="CE612" s="76"/>
      <c r="CF612" s="76"/>
      <c r="CG612" s="76"/>
      <c r="CH612" s="76"/>
      <c r="CI612" s="76"/>
      <c r="CJ612" s="76"/>
      <c r="CK612" s="76"/>
      <c r="CL612" s="76"/>
      <c r="CM612" s="77"/>
      <c r="CN612" s="77"/>
      <c r="CO612" s="77"/>
      <c r="CP612" s="77"/>
      <c r="CQ612" s="77"/>
      <c r="CR612" s="77"/>
      <c r="CS612" s="77"/>
      <c r="CT612" s="77"/>
      <c r="CU612" s="77"/>
      <c r="CV612" s="76"/>
      <c r="CW612" s="147"/>
      <c r="CX612" s="76"/>
      <c r="CY612" s="147"/>
      <c r="CZ612" s="76"/>
      <c r="DA612" s="147"/>
      <c r="DB612" s="76"/>
      <c r="DC612" s="147"/>
      <c r="DD612" s="76"/>
    </row>
    <row r="613" spans="2:108" x14ac:dyDescent="0.2"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  <c r="AA613" s="76"/>
      <c r="AB613" s="76"/>
      <c r="AC613" s="76"/>
      <c r="AD613" s="76"/>
      <c r="AE613" s="76"/>
      <c r="AF613" s="76"/>
      <c r="AG613" s="76"/>
      <c r="AH613" s="76"/>
      <c r="AI613" s="76"/>
      <c r="AJ613" s="76"/>
      <c r="AK613" s="76"/>
      <c r="AL613" s="76"/>
      <c r="AM613" s="76"/>
      <c r="AN613" s="76"/>
      <c r="AO613" s="76"/>
      <c r="AP613" s="76"/>
      <c r="AQ613" s="76"/>
      <c r="AS613" s="76"/>
      <c r="AU613" s="76"/>
      <c r="AV613" s="76"/>
      <c r="AW613" s="76"/>
      <c r="AX613" s="76"/>
      <c r="AY613" s="76"/>
      <c r="AZ613" s="76"/>
      <c r="BA613" s="76"/>
      <c r="BB613" s="76"/>
      <c r="BC613" s="76"/>
      <c r="BD613" s="76"/>
      <c r="BE613" s="76"/>
      <c r="BF613" s="76"/>
      <c r="BG613" s="76"/>
      <c r="BH613" s="76"/>
      <c r="BI613" s="76"/>
      <c r="BJ613" s="76"/>
      <c r="BK613" s="76"/>
      <c r="BL613" s="76"/>
      <c r="BM613" s="76"/>
      <c r="BN613" s="76"/>
      <c r="BO613" s="76"/>
      <c r="BP613" s="76"/>
      <c r="BQ613" s="76"/>
      <c r="BR613" s="76"/>
      <c r="BS613" s="76"/>
      <c r="BT613" s="76"/>
      <c r="BU613" s="76"/>
      <c r="BV613" s="76"/>
      <c r="BW613" s="76"/>
      <c r="BX613" s="76"/>
      <c r="BY613" s="76"/>
      <c r="BZ613" s="76"/>
      <c r="CA613" s="76"/>
      <c r="CB613" s="76"/>
      <c r="CC613" s="76"/>
      <c r="CD613" s="76"/>
      <c r="CE613" s="76"/>
      <c r="CF613" s="76"/>
      <c r="CG613" s="76"/>
      <c r="CH613" s="76"/>
      <c r="CI613" s="76"/>
      <c r="CJ613" s="76"/>
      <c r="CK613" s="76"/>
      <c r="CL613" s="76"/>
      <c r="CM613" s="77"/>
      <c r="CN613" s="77"/>
      <c r="CO613" s="77"/>
      <c r="CP613" s="77"/>
      <c r="CQ613" s="77"/>
      <c r="CR613" s="77"/>
      <c r="CS613" s="77"/>
      <c r="CT613" s="77"/>
      <c r="CU613" s="77"/>
      <c r="CV613" s="76"/>
      <c r="CW613" s="147"/>
      <c r="CX613" s="76"/>
      <c r="CY613" s="147"/>
      <c r="CZ613" s="76"/>
      <c r="DA613" s="147"/>
      <c r="DB613" s="76"/>
      <c r="DC613" s="147"/>
      <c r="DD613" s="76"/>
    </row>
    <row r="614" spans="2:108" x14ac:dyDescent="0.2"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  <c r="AA614" s="76"/>
      <c r="AB614" s="76"/>
      <c r="AC614" s="76"/>
      <c r="AD614" s="76"/>
      <c r="AE614" s="76"/>
      <c r="AF614" s="76"/>
      <c r="AG614" s="76"/>
      <c r="AH614" s="76"/>
      <c r="AI614" s="76"/>
      <c r="AJ614" s="76"/>
      <c r="AK614" s="76"/>
      <c r="AL614" s="76"/>
      <c r="AM614" s="76"/>
      <c r="AN614" s="76"/>
      <c r="AO614" s="76"/>
      <c r="AP614" s="76"/>
      <c r="AQ614" s="76"/>
      <c r="AS614" s="76"/>
      <c r="AU614" s="76"/>
      <c r="AV614" s="76"/>
      <c r="AW614" s="76"/>
      <c r="AX614" s="76"/>
      <c r="AY614" s="76"/>
      <c r="AZ614" s="76"/>
      <c r="BA614" s="76"/>
      <c r="BB614" s="76"/>
      <c r="BC614" s="76"/>
      <c r="BD614" s="76"/>
      <c r="BE614" s="76"/>
      <c r="BF614" s="76"/>
      <c r="BG614" s="76"/>
      <c r="BH614" s="76"/>
      <c r="BI614" s="76"/>
      <c r="BJ614" s="76"/>
      <c r="BK614" s="76"/>
      <c r="BL614" s="76"/>
      <c r="BM614" s="76"/>
      <c r="BN614" s="76"/>
      <c r="BO614" s="76"/>
      <c r="BP614" s="76"/>
      <c r="BQ614" s="76"/>
      <c r="BR614" s="76"/>
      <c r="BS614" s="76"/>
      <c r="BT614" s="76"/>
      <c r="BU614" s="76"/>
      <c r="BV614" s="76"/>
      <c r="BW614" s="76"/>
      <c r="BX614" s="76"/>
      <c r="BY614" s="76"/>
      <c r="BZ614" s="76"/>
      <c r="CA614" s="76"/>
      <c r="CB614" s="76"/>
      <c r="CC614" s="76"/>
      <c r="CD614" s="76"/>
      <c r="CE614" s="76"/>
      <c r="CF614" s="76"/>
      <c r="CG614" s="76"/>
      <c r="CH614" s="76"/>
      <c r="CI614" s="76"/>
      <c r="CJ614" s="76"/>
      <c r="CK614" s="76"/>
      <c r="CL614" s="76"/>
      <c r="CM614" s="77"/>
      <c r="CN614" s="77"/>
      <c r="CO614" s="77"/>
      <c r="CP614" s="77"/>
      <c r="CQ614" s="77"/>
      <c r="CR614" s="77"/>
      <c r="CS614" s="77"/>
      <c r="CT614" s="77"/>
      <c r="CU614" s="77"/>
      <c r="CV614" s="76"/>
      <c r="CW614" s="147"/>
      <c r="CX614" s="76"/>
      <c r="CY614" s="147"/>
      <c r="CZ614" s="76"/>
      <c r="DA614" s="147"/>
      <c r="DB614" s="76"/>
      <c r="DC614" s="147"/>
      <c r="DD614" s="76"/>
    </row>
    <row r="615" spans="2:108" x14ac:dyDescent="0.2"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  <c r="AA615" s="76"/>
      <c r="AB615" s="76"/>
      <c r="AC615" s="76"/>
      <c r="AD615" s="76"/>
      <c r="AE615" s="76"/>
      <c r="AF615" s="76"/>
      <c r="AG615" s="76"/>
      <c r="AH615" s="76"/>
      <c r="AI615" s="76"/>
      <c r="AJ615" s="76"/>
      <c r="AK615" s="76"/>
      <c r="AL615" s="76"/>
      <c r="AM615" s="76"/>
      <c r="AN615" s="76"/>
      <c r="AO615" s="76"/>
      <c r="AP615" s="76"/>
      <c r="AQ615" s="76"/>
      <c r="AS615" s="76"/>
      <c r="AU615" s="76"/>
      <c r="AV615" s="76"/>
      <c r="AW615" s="76"/>
      <c r="AX615" s="76"/>
      <c r="AY615" s="76"/>
      <c r="AZ615" s="76"/>
      <c r="BA615" s="76"/>
      <c r="BB615" s="76"/>
      <c r="BC615" s="76"/>
      <c r="BD615" s="76"/>
      <c r="BE615" s="76"/>
      <c r="BF615" s="76"/>
      <c r="BG615" s="76"/>
      <c r="BH615" s="76"/>
      <c r="BI615" s="76"/>
      <c r="BJ615" s="76"/>
      <c r="BK615" s="76"/>
      <c r="BL615" s="76"/>
      <c r="BM615" s="76"/>
      <c r="BN615" s="76"/>
      <c r="BO615" s="76"/>
      <c r="BP615" s="76"/>
      <c r="BQ615" s="76"/>
      <c r="BR615" s="76"/>
      <c r="BS615" s="76"/>
      <c r="BT615" s="76"/>
      <c r="BU615" s="76"/>
      <c r="BV615" s="76"/>
      <c r="BW615" s="76"/>
      <c r="BX615" s="76"/>
      <c r="BY615" s="76"/>
      <c r="BZ615" s="76"/>
      <c r="CA615" s="76"/>
      <c r="CB615" s="76"/>
      <c r="CC615" s="76"/>
      <c r="CD615" s="76"/>
      <c r="CE615" s="76"/>
      <c r="CF615" s="76"/>
      <c r="CG615" s="76"/>
      <c r="CH615" s="76"/>
      <c r="CI615" s="76"/>
      <c r="CJ615" s="76"/>
      <c r="CK615" s="76"/>
      <c r="CL615" s="76"/>
      <c r="CM615" s="77"/>
      <c r="CN615" s="77"/>
      <c r="CO615" s="77"/>
      <c r="CP615" s="77"/>
      <c r="CQ615" s="77"/>
      <c r="CR615" s="77"/>
      <c r="CS615" s="77"/>
      <c r="CT615" s="77"/>
      <c r="CU615" s="77"/>
      <c r="CV615" s="76"/>
      <c r="CW615" s="147"/>
      <c r="CX615" s="76"/>
      <c r="CY615" s="147"/>
      <c r="CZ615" s="76"/>
      <c r="DA615" s="147"/>
      <c r="DB615" s="76"/>
      <c r="DC615" s="147"/>
      <c r="DD615" s="76"/>
    </row>
    <row r="616" spans="2:108" x14ac:dyDescent="0.2"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  <c r="AA616" s="76"/>
      <c r="AB616" s="76"/>
      <c r="AC616" s="76"/>
      <c r="AD616" s="76"/>
      <c r="AE616" s="76"/>
      <c r="AF616" s="76"/>
      <c r="AG616" s="76"/>
      <c r="AH616" s="76"/>
      <c r="AI616" s="76"/>
      <c r="AJ616" s="76"/>
      <c r="AK616" s="76"/>
      <c r="AL616" s="76"/>
      <c r="AM616" s="76"/>
      <c r="AN616" s="76"/>
      <c r="AO616" s="76"/>
      <c r="AP616" s="76"/>
      <c r="AQ616" s="76"/>
      <c r="AS616" s="76"/>
      <c r="AU616" s="76"/>
      <c r="AV616" s="76"/>
      <c r="AW616" s="76"/>
      <c r="AX616" s="76"/>
      <c r="AY616" s="76"/>
      <c r="AZ616" s="76"/>
      <c r="BA616" s="76"/>
      <c r="BB616" s="76"/>
      <c r="BC616" s="76"/>
      <c r="BD616" s="76"/>
      <c r="BE616" s="76"/>
      <c r="BF616" s="76"/>
      <c r="BG616" s="76"/>
      <c r="BH616" s="76"/>
      <c r="BI616" s="76"/>
      <c r="BJ616" s="76"/>
      <c r="BK616" s="76"/>
      <c r="BL616" s="76"/>
      <c r="BM616" s="76"/>
      <c r="BN616" s="76"/>
      <c r="BO616" s="76"/>
      <c r="BP616" s="76"/>
      <c r="BQ616" s="76"/>
      <c r="BR616" s="76"/>
      <c r="BS616" s="76"/>
      <c r="BT616" s="76"/>
      <c r="BU616" s="76"/>
      <c r="BV616" s="76"/>
      <c r="BW616" s="76"/>
      <c r="BX616" s="76"/>
      <c r="BY616" s="76"/>
      <c r="BZ616" s="76"/>
      <c r="CA616" s="76"/>
      <c r="CB616" s="76"/>
      <c r="CC616" s="76"/>
      <c r="CD616" s="76"/>
      <c r="CE616" s="76"/>
      <c r="CF616" s="76"/>
      <c r="CG616" s="76"/>
      <c r="CH616" s="76"/>
      <c r="CI616" s="76"/>
      <c r="CJ616" s="76"/>
      <c r="CK616" s="76"/>
      <c r="CL616" s="76"/>
      <c r="CM616" s="77"/>
      <c r="CN616" s="77"/>
      <c r="CO616" s="77"/>
      <c r="CP616" s="77"/>
      <c r="CQ616" s="77"/>
      <c r="CR616" s="77"/>
      <c r="CS616" s="77"/>
      <c r="CT616" s="77"/>
      <c r="CU616" s="77"/>
      <c r="CV616" s="76"/>
      <c r="CW616" s="147"/>
      <c r="CX616" s="76"/>
      <c r="CY616" s="147"/>
      <c r="CZ616" s="76"/>
      <c r="DA616" s="147"/>
      <c r="DB616" s="76"/>
      <c r="DC616" s="147"/>
      <c r="DD616" s="76"/>
    </row>
    <row r="617" spans="2:108" x14ac:dyDescent="0.2"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  <c r="AA617" s="76"/>
      <c r="AB617" s="76"/>
      <c r="AC617" s="76"/>
      <c r="AD617" s="76"/>
      <c r="AE617" s="76"/>
      <c r="AF617" s="76"/>
      <c r="AG617" s="76"/>
      <c r="AH617" s="76"/>
      <c r="AI617" s="76"/>
      <c r="AJ617" s="76"/>
      <c r="AK617" s="76"/>
      <c r="AL617" s="76"/>
      <c r="AM617" s="76"/>
      <c r="AN617" s="76"/>
      <c r="AO617" s="76"/>
      <c r="AP617" s="76"/>
      <c r="AQ617" s="76"/>
      <c r="AS617" s="76"/>
      <c r="AU617" s="76"/>
      <c r="AV617" s="76"/>
      <c r="AW617" s="76"/>
      <c r="AX617" s="76"/>
      <c r="AY617" s="76"/>
      <c r="AZ617" s="76"/>
      <c r="BA617" s="76"/>
      <c r="BB617" s="76"/>
      <c r="BC617" s="76"/>
      <c r="BD617" s="76"/>
      <c r="BE617" s="76"/>
      <c r="BF617" s="76"/>
      <c r="BG617" s="76"/>
      <c r="BH617" s="76"/>
      <c r="BI617" s="76"/>
      <c r="BJ617" s="76"/>
      <c r="BK617" s="76"/>
      <c r="BL617" s="76"/>
      <c r="BM617" s="76"/>
      <c r="BN617" s="76"/>
      <c r="BO617" s="76"/>
      <c r="BP617" s="76"/>
      <c r="BQ617" s="76"/>
      <c r="BR617" s="76"/>
      <c r="BS617" s="76"/>
      <c r="BT617" s="76"/>
      <c r="BU617" s="76"/>
      <c r="BV617" s="76"/>
      <c r="BW617" s="76"/>
      <c r="BX617" s="76"/>
      <c r="BY617" s="76"/>
      <c r="BZ617" s="76"/>
      <c r="CA617" s="76"/>
      <c r="CB617" s="76"/>
      <c r="CC617" s="76"/>
      <c r="CD617" s="76"/>
      <c r="CE617" s="76"/>
      <c r="CF617" s="76"/>
      <c r="CG617" s="76"/>
      <c r="CH617" s="76"/>
      <c r="CI617" s="76"/>
      <c r="CJ617" s="76"/>
      <c r="CK617" s="76"/>
      <c r="CL617" s="76"/>
      <c r="CM617" s="77"/>
      <c r="CN617" s="77"/>
      <c r="CO617" s="77"/>
      <c r="CP617" s="77"/>
      <c r="CQ617" s="77"/>
      <c r="CR617" s="77"/>
      <c r="CS617" s="77"/>
      <c r="CT617" s="77"/>
      <c r="CU617" s="77"/>
      <c r="CV617" s="76"/>
      <c r="CW617" s="147"/>
      <c r="CX617" s="76"/>
      <c r="CY617" s="147"/>
      <c r="CZ617" s="76"/>
      <c r="DA617" s="147"/>
      <c r="DB617" s="76"/>
      <c r="DC617" s="147"/>
      <c r="DD617" s="76"/>
    </row>
    <row r="618" spans="2:108" x14ac:dyDescent="0.2"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  <c r="AA618" s="76"/>
      <c r="AB618" s="76"/>
      <c r="AC618" s="76"/>
      <c r="AD618" s="76"/>
      <c r="AE618" s="76"/>
      <c r="AF618" s="76"/>
      <c r="AG618" s="76"/>
      <c r="AH618" s="76"/>
      <c r="AI618" s="76"/>
      <c r="AJ618" s="76"/>
      <c r="AK618" s="76"/>
      <c r="AL618" s="76"/>
      <c r="AM618" s="76"/>
      <c r="AN618" s="76"/>
      <c r="AO618" s="76"/>
      <c r="AP618" s="76"/>
      <c r="AQ618" s="76"/>
      <c r="AS618" s="76"/>
      <c r="AU618" s="76"/>
      <c r="AV618" s="76"/>
      <c r="AW618" s="76"/>
      <c r="AX618" s="76"/>
      <c r="AY618" s="76"/>
      <c r="AZ618" s="76"/>
      <c r="BA618" s="76"/>
      <c r="BB618" s="76"/>
      <c r="BC618" s="76"/>
      <c r="BD618" s="76"/>
      <c r="BE618" s="76"/>
      <c r="BF618" s="76"/>
      <c r="BG618" s="76"/>
      <c r="BH618" s="76"/>
      <c r="BI618" s="76"/>
      <c r="BJ618" s="76"/>
      <c r="BK618" s="76"/>
      <c r="BL618" s="76"/>
      <c r="BM618" s="76"/>
      <c r="BN618" s="76"/>
      <c r="BO618" s="76"/>
      <c r="BP618" s="76"/>
      <c r="BQ618" s="76"/>
      <c r="BR618" s="76"/>
      <c r="BS618" s="76"/>
      <c r="BT618" s="76"/>
      <c r="BU618" s="76"/>
      <c r="BV618" s="76"/>
      <c r="BW618" s="76"/>
      <c r="BX618" s="76"/>
      <c r="BY618" s="76"/>
      <c r="BZ618" s="76"/>
      <c r="CA618" s="76"/>
      <c r="CB618" s="76"/>
      <c r="CC618" s="76"/>
      <c r="CD618" s="76"/>
      <c r="CE618" s="76"/>
      <c r="CF618" s="76"/>
      <c r="CG618" s="76"/>
      <c r="CH618" s="76"/>
      <c r="CI618" s="76"/>
      <c r="CJ618" s="76"/>
      <c r="CK618" s="76"/>
      <c r="CL618" s="76"/>
      <c r="CM618" s="77"/>
      <c r="CN618" s="77"/>
      <c r="CO618" s="77"/>
      <c r="CP618" s="77"/>
      <c r="CQ618" s="77"/>
      <c r="CR618" s="77"/>
      <c r="CS618" s="77"/>
      <c r="CT618" s="77"/>
      <c r="CU618" s="77"/>
      <c r="CV618" s="76"/>
      <c r="CW618" s="147"/>
      <c r="CX618" s="76"/>
      <c r="CY618" s="147"/>
      <c r="CZ618" s="76"/>
      <c r="DA618" s="147"/>
      <c r="DB618" s="76"/>
      <c r="DC618" s="147"/>
      <c r="DD618" s="76"/>
    </row>
    <row r="619" spans="2:108" x14ac:dyDescent="0.2"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6"/>
      <c r="AB619" s="76"/>
      <c r="AC619" s="76"/>
      <c r="AD619" s="76"/>
      <c r="AE619" s="76"/>
      <c r="AF619" s="76"/>
      <c r="AG619" s="76"/>
      <c r="AH619" s="76"/>
      <c r="AI619" s="76"/>
      <c r="AJ619" s="76"/>
      <c r="AK619" s="76"/>
      <c r="AL619" s="76"/>
      <c r="AM619" s="76"/>
      <c r="AN619" s="76"/>
      <c r="AO619" s="76"/>
      <c r="AP619" s="76"/>
      <c r="AQ619" s="76"/>
      <c r="AS619" s="76"/>
      <c r="AU619" s="76"/>
      <c r="AV619" s="76"/>
      <c r="AW619" s="76"/>
      <c r="AX619" s="76"/>
      <c r="AY619" s="76"/>
      <c r="AZ619" s="76"/>
      <c r="BA619" s="76"/>
      <c r="BB619" s="76"/>
      <c r="BC619" s="76"/>
      <c r="BD619" s="76"/>
      <c r="BE619" s="76"/>
      <c r="BF619" s="76"/>
      <c r="BG619" s="76"/>
      <c r="BH619" s="76"/>
      <c r="BI619" s="76"/>
      <c r="BJ619" s="76"/>
      <c r="BK619" s="76"/>
      <c r="BL619" s="76"/>
      <c r="BM619" s="76"/>
      <c r="BN619" s="76"/>
      <c r="BO619" s="76"/>
      <c r="BP619" s="76"/>
      <c r="BQ619" s="76"/>
      <c r="BR619" s="76"/>
      <c r="BS619" s="76"/>
      <c r="BT619" s="76"/>
      <c r="BU619" s="76"/>
      <c r="BV619" s="76"/>
      <c r="BW619" s="76"/>
      <c r="BX619" s="76"/>
      <c r="BY619" s="76"/>
      <c r="BZ619" s="76"/>
      <c r="CA619" s="76"/>
      <c r="CB619" s="76"/>
      <c r="CC619" s="76"/>
      <c r="CD619" s="76"/>
      <c r="CE619" s="76"/>
      <c r="CF619" s="76"/>
      <c r="CG619" s="76"/>
      <c r="CH619" s="76"/>
      <c r="CI619" s="76"/>
      <c r="CJ619" s="76"/>
      <c r="CK619" s="76"/>
      <c r="CL619" s="76"/>
      <c r="CM619" s="77"/>
      <c r="CN619" s="77"/>
      <c r="CO619" s="77"/>
      <c r="CP619" s="77"/>
      <c r="CQ619" s="77"/>
      <c r="CR619" s="77"/>
      <c r="CS619" s="77"/>
      <c r="CT619" s="77"/>
      <c r="CU619" s="77"/>
      <c r="CV619" s="76"/>
      <c r="CW619" s="147"/>
      <c r="CX619" s="76"/>
      <c r="CY619" s="147"/>
      <c r="CZ619" s="76"/>
      <c r="DA619" s="147"/>
      <c r="DB619" s="76"/>
      <c r="DC619" s="147"/>
      <c r="DD619" s="76"/>
    </row>
    <row r="620" spans="2:108" x14ac:dyDescent="0.2"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  <c r="AA620" s="76"/>
      <c r="AB620" s="76"/>
      <c r="AC620" s="76"/>
      <c r="AD620" s="76"/>
      <c r="AE620" s="76"/>
      <c r="AF620" s="76"/>
      <c r="AG620" s="76"/>
      <c r="AH620" s="76"/>
      <c r="AI620" s="76"/>
      <c r="AJ620" s="76"/>
      <c r="AK620" s="76"/>
      <c r="AL620" s="76"/>
      <c r="AM620" s="76"/>
      <c r="AN620" s="76"/>
      <c r="AO620" s="76"/>
      <c r="AP620" s="76"/>
      <c r="AQ620" s="76"/>
      <c r="AS620" s="76"/>
      <c r="AU620" s="76"/>
      <c r="AV620" s="76"/>
      <c r="AW620" s="76"/>
      <c r="AX620" s="76"/>
      <c r="AY620" s="76"/>
      <c r="AZ620" s="76"/>
      <c r="BA620" s="76"/>
      <c r="BB620" s="76"/>
      <c r="BC620" s="76"/>
      <c r="BD620" s="76"/>
      <c r="BE620" s="76"/>
      <c r="BF620" s="76"/>
      <c r="BG620" s="76"/>
      <c r="BH620" s="76"/>
      <c r="BI620" s="76"/>
      <c r="BJ620" s="76"/>
      <c r="BK620" s="76"/>
      <c r="BL620" s="76"/>
      <c r="BM620" s="76"/>
      <c r="BN620" s="76"/>
      <c r="BO620" s="76"/>
      <c r="BP620" s="76"/>
      <c r="BQ620" s="76"/>
      <c r="BR620" s="76"/>
      <c r="BS620" s="76"/>
      <c r="BT620" s="76"/>
      <c r="BU620" s="76"/>
      <c r="BV620" s="76"/>
      <c r="BW620" s="76"/>
      <c r="BX620" s="76"/>
      <c r="BY620" s="76"/>
      <c r="BZ620" s="76"/>
      <c r="CA620" s="76"/>
      <c r="CB620" s="76"/>
      <c r="CC620" s="76"/>
      <c r="CD620" s="76"/>
      <c r="CE620" s="76"/>
      <c r="CF620" s="76"/>
      <c r="CG620" s="76"/>
      <c r="CH620" s="76"/>
      <c r="CI620" s="76"/>
      <c r="CJ620" s="76"/>
      <c r="CK620" s="76"/>
      <c r="CL620" s="76"/>
      <c r="CM620" s="77"/>
      <c r="CN620" s="77"/>
      <c r="CO620" s="77"/>
      <c r="CP620" s="77"/>
      <c r="CQ620" s="77"/>
      <c r="CR620" s="77"/>
      <c r="CS620" s="77"/>
      <c r="CT620" s="77"/>
      <c r="CU620" s="77"/>
      <c r="CV620" s="76"/>
      <c r="CW620" s="147"/>
      <c r="CX620" s="76"/>
      <c r="CY620" s="147"/>
      <c r="CZ620" s="76"/>
      <c r="DA620" s="147"/>
      <c r="DB620" s="76"/>
      <c r="DC620" s="147"/>
      <c r="DD620" s="76"/>
    </row>
    <row r="621" spans="2:108" x14ac:dyDescent="0.2"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  <c r="AA621" s="76"/>
      <c r="AB621" s="76"/>
      <c r="AC621" s="76"/>
      <c r="AD621" s="76"/>
      <c r="AE621" s="76"/>
      <c r="AF621" s="76"/>
      <c r="AG621" s="76"/>
      <c r="AH621" s="76"/>
      <c r="AI621" s="76"/>
      <c r="AJ621" s="76"/>
      <c r="AK621" s="76"/>
      <c r="AL621" s="76"/>
      <c r="AM621" s="76"/>
      <c r="AN621" s="76"/>
      <c r="AO621" s="76"/>
      <c r="AP621" s="76"/>
      <c r="AQ621" s="76"/>
      <c r="AS621" s="76"/>
      <c r="AU621" s="76"/>
      <c r="AV621" s="76"/>
      <c r="AW621" s="76"/>
      <c r="AX621" s="76"/>
      <c r="AY621" s="76"/>
      <c r="AZ621" s="76"/>
      <c r="BA621" s="76"/>
      <c r="BB621" s="76"/>
      <c r="BC621" s="76"/>
      <c r="BD621" s="76"/>
      <c r="BE621" s="76"/>
      <c r="BF621" s="76"/>
      <c r="BG621" s="76"/>
      <c r="BH621" s="76"/>
      <c r="BI621" s="76"/>
      <c r="BJ621" s="76"/>
      <c r="BK621" s="76"/>
      <c r="BL621" s="76"/>
      <c r="BM621" s="76"/>
      <c r="BN621" s="76"/>
      <c r="BO621" s="76"/>
      <c r="BP621" s="76"/>
      <c r="BQ621" s="76"/>
      <c r="BR621" s="76"/>
      <c r="BS621" s="76"/>
      <c r="BT621" s="76"/>
      <c r="BU621" s="76"/>
      <c r="BV621" s="76"/>
      <c r="BW621" s="76"/>
      <c r="BX621" s="76"/>
      <c r="BY621" s="76"/>
      <c r="BZ621" s="76"/>
      <c r="CA621" s="76"/>
      <c r="CB621" s="76"/>
      <c r="CC621" s="76"/>
      <c r="CD621" s="76"/>
      <c r="CE621" s="76"/>
      <c r="CF621" s="76"/>
      <c r="CG621" s="76"/>
      <c r="CH621" s="76"/>
      <c r="CI621" s="76"/>
      <c r="CJ621" s="76"/>
      <c r="CK621" s="76"/>
      <c r="CL621" s="76"/>
      <c r="CM621" s="77"/>
      <c r="CN621" s="77"/>
      <c r="CO621" s="77"/>
      <c r="CP621" s="77"/>
      <c r="CQ621" s="77"/>
      <c r="CR621" s="77"/>
      <c r="CS621" s="77"/>
      <c r="CT621" s="77"/>
      <c r="CU621" s="77"/>
      <c r="CV621" s="76"/>
      <c r="CW621" s="147"/>
      <c r="CX621" s="76"/>
      <c r="CY621" s="147"/>
      <c r="CZ621" s="76"/>
      <c r="DA621" s="147"/>
      <c r="DB621" s="76"/>
      <c r="DC621" s="147"/>
      <c r="DD621" s="76"/>
    </row>
    <row r="622" spans="2:108" x14ac:dyDescent="0.2"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  <c r="AA622" s="76"/>
      <c r="AB622" s="76"/>
      <c r="AC622" s="76"/>
      <c r="AD622" s="76"/>
      <c r="AE622" s="76"/>
      <c r="AF622" s="76"/>
      <c r="AG622" s="76"/>
      <c r="AH622" s="76"/>
      <c r="AI622" s="76"/>
      <c r="AJ622" s="76"/>
      <c r="AK622" s="76"/>
      <c r="AL622" s="76"/>
      <c r="AM622" s="76"/>
      <c r="AN622" s="76"/>
      <c r="AO622" s="76"/>
      <c r="AP622" s="76"/>
      <c r="AQ622" s="76"/>
      <c r="AS622" s="76"/>
      <c r="AU622" s="76"/>
      <c r="AV622" s="76"/>
      <c r="AW622" s="76"/>
      <c r="AX622" s="76"/>
      <c r="AY622" s="76"/>
      <c r="AZ622" s="76"/>
      <c r="BA622" s="76"/>
      <c r="BB622" s="76"/>
      <c r="BC622" s="76"/>
      <c r="BD622" s="76"/>
      <c r="BE622" s="76"/>
      <c r="BF622" s="76"/>
      <c r="BG622" s="76"/>
      <c r="BH622" s="76"/>
      <c r="BI622" s="76"/>
      <c r="BJ622" s="76"/>
      <c r="BK622" s="76"/>
      <c r="BL622" s="76"/>
      <c r="BM622" s="76"/>
      <c r="BN622" s="76"/>
      <c r="BO622" s="76"/>
      <c r="BP622" s="76"/>
      <c r="BQ622" s="76"/>
      <c r="BR622" s="76"/>
      <c r="BS622" s="76"/>
      <c r="BT622" s="76"/>
      <c r="BU622" s="76"/>
      <c r="BV622" s="76"/>
      <c r="BW622" s="76"/>
      <c r="BX622" s="76"/>
      <c r="BY622" s="76"/>
      <c r="BZ622" s="76"/>
      <c r="CA622" s="76"/>
      <c r="CB622" s="76"/>
      <c r="CC622" s="76"/>
      <c r="CD622" s="76"/>
      <c r="CE622" s="76"/>
      <c r="CF622" s="76"/>
      <c r="CG622" s="76"/>
      <c r="CH622" s="76"/>
      <c r="CI622" s="76"/>
      <c r="CJ622" s="76"/>
      <c r="CK622" s="76"/>
      <c r="CL622" s="76"/>
      <c r="CM622" s="77"/>
      <c r="CN622" s="77"/>
      <c r="CO622" s="77"/>
      <c r="CP622" s="77"/>
      <c r="CQ622" s="77"/>
      <c r="CR622" s="77"/>
      <c r="CS622" s="77"/>
      <c r="CT622" s="77"/>
      <c r="CU622" s="77"/>
      <c r="CV622" s="76"/>
      <c r="CW622" s="147"/>
      <c r="CX622" s="76"/>
      <c r="CY622" s="147"/>
      <c r="CZ622" s="76"/>
      <c r="DA622" s="147"/>
      <c r="DB622" s="76"/>
      <c r="DC622" s="147"/>
      <c r="DD622" s="76"/>
    </row>
    <row r="623" spans="2:108" x14ac:dyDescent="0.2"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  <c r="AA623" s="76"/>
      <c r="AB623" s="76"/>
      <c r="AC623" s="76"/>
      <c r="AD623" s="76"/>
      <c r="AE623" s="76"/>
      <c r="AF623" s="76"/>
      <c r="AG623" s="76"/>
      <c r="AH623" s="76"/>
      <c r="AI623" s="76"/>
      <c r="AJ623" s="76"/>
      <c r="AK623" s="76"/>
      <c r="AL623" s="76"/>
      <c r="AM623" s="76"/>
      <c r="AN623" s="76"/>
      <c r="AO623" s="76"/>
      <c r="AP623" s="76"/>
      <c r="AQ623" s="76"/>
      <c r="AS623" s="76"/>
      <c r="AU623" s="76"/>
      <c r="AV623" s="76"/>
      <c r="AW623" s="76"/>
      <c r="AX623" s="76"/>
      <c r="AY623" s="76"/>
      <c r="AZ623" s="76"/>
      <c r="BA623" s="76"/>
      <c r="BB623" s="76"/>
      <c r="BC623" s="76"/>
      <c r="BD623" s="76"/>
      <c r="BE623" s="76"/>
      <c r="BF623" s="76"/>
      <c r="BG623" s="76"/>
      <c r="BH623" s="76"/>
      <c r="BI623" s="76"/>
      <c r="BJ623" s="76"/>
      <c r="BK623" s="76"/>
      <c r="BL623" s="76"/>
      <c r="BM623" s="76"/>
      <c r="BN623" s="76"/>
      <c r="BO623" s="76"/>
      <c r="BP623" s="76"/>
      <c r="BQ623" s="76"/>
      <c r="BR623" s="76"/>
      <c r="BS623" s="76"/>
      <c r="BT623" s="76"/>
      <c r="BU623" s="76"/>
      <c r="BV623" s="76"/>
      <c r="BW623" s="76"/>
      <c r="BX623" s="76"/>
      <c r="BY623" s="76"/>
      <c r="BZ623" s="76"/>
      <c r="CA623" s="76"/>
      <c r="CB623" s="76"/>
      <c r="CC623" s="76"/>
      <c r="CD623" s="76"/>
      <c r="CE623" s="76"/>
      <c r="CF623" s="76"/>
      <c r="CG623" s="76"/>
      <c r="CH623" s="76"/>
      <c r="CI623" s="76"/>
      <c r="CJ623" s="76"/>
      <c r="CK623" s="76"/>
      <c r="CL623" s="76"/>
      <c r="CM623" s="77"/>
      <c r="CN623" s="77"/>
      <c r="CO623" s="77"/>
      <c r="CP623" s="77"/>
      <c r="CQ623" s="77"/>
      <c r="CR623" s="77"/>
      <c r="CS623" s="77"/>
      <c r="CT623" s="77"/>
      <c r="CU623" s="77"/>
      <c r="CV623" s="76"/>
      <c r="CW623" s="147"/>
      <c r="CX623" s="76"/>
      <c r="CY623" s="147"/>
      <c r="CZ623" s="76"/>
      <c r="DA623" s="147"/>
      <c r="DB623" s="76"/>
      <c r="DC623" s="147"/>
      <c r="DD623" s="76"/>
    </row>
    <row r="624" spans="2:108" x14ac:dyDescent="0.2"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  <c r="AA624" s="76"/>
      <c r="AB624" s="76"/>
      <c r="AC624" s="76"/>
      <c r="AD624" s="76"/>
      <c r="AE624" s="76"/>
      <c r="AF624" s="76"/>
      <c r="AG624" s="76"/>
      <c r="AH624" s="76"/>
      <c r="AI624" s="76"/>
      <c r="AJ624" s="76"/>
      <c r="AK624" s="76"/>
      <c r="AL624" s="76"/>
      <c r="AM624" s="76"/>
      <c r="AN624" s="76"/>
      <c r="AO624" s="76"/>
      <c r="AP624" s="76"/>
      <c r="AQ624" s="76"/>
      <c r="AS624" s="76"/>
      <c r="AU624" s="76"/>
      <c r="AV624" s="76"/>
      <c r="AW624" s="76"/>
      <c r="AX624" s="76"/>
      <c r="AY624" s="76"/>
      <c r="AZ624" s="76"/>
      <c r="BA624" s="76"/>
      <c r="BB624" s="76"/>
      <c r="BC624" s="76"/>
      <c r="BD624" s="76"/>
      <c r="BE624" s="76"/>
      <c r="BF624" s="76"/>
      <c r="BG624" s="76"/>
      <c r="BH624" s="76"/>
      <c r="BI624" s="76"/>
      <c r="BJ624" s="76"/>
      <c r="BK624" s="76"/>
      <c r="BL624" s="76"/>
      <c r="BM624" s="76"/>
      <c r="BN624" s="76"/>
      <c r="BO624" s="76"/>
      <c r="BP624" s="76"/>
      <c r="BQ624" s="76"/>
      <c r="BR624" s="76"/>
      <c r="BS624" s="76"/>
      <c r="BT624" s="76"/>
      <c r="BU624" s="76"/>
      <c r="BV624" s="76"/>
      <c r="BW624" s="76"/>
      <c r="BX624" s="76"/>
      <c r="BY624" s="76"/>
      <c r="BZ624" s="76"/>
      <c r="CA624" s="76"/>
      <c r="CB624" s="76"/>
      <c r="CC624" s="76"/>
      <c r="CD624" s="76"/>
      <c r="CE624" s="76"/>
      <c r="CF624" s="76"/>
      <c r="CG624" s="76"/>
      <c r="CH624" s="76"/>
      <c r="CI624" s="76"/>
      <c r="CJ624" s="76"/>
      <c r="CK624" s="76"/>
      <c r="CL624" s="76"/>
      <c r="CM624" s="77"/>
      <c r="CN624" s="77"/>
      <c r="CO624" s="77"/>
      <c r="CP624" s="77"/>
      <c r="CQ624" s="77"/>
      <c r="CR624" s="77"/>
      <c r="CS624" s="77"/>
      <c r="CT624" s="77"/>
      <c r="CU624" s="77"/>
      <c r="CV624" s="76"/>
      <c r="CW624" s="147"/>
      <c r="CX624" s="76"/>
      <c r="CY624" s="147"/>
      <c r="CZ624" s="76"/>
      <c r="DA624" s="147"/>
      <c r="DB624" s="76"/>
      <c r="DC624" s="147"/>
      <c r="DD624" s="76"/>
    </row>
    <row r="625" spans="2:108" x14ac:dyDescent="0.2"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  <c r="AA625" s="76"/>
      <c r="AB625" s="76"/>
      <c r="AC625" s="76"/>
      <c r="AD625" s="76"/>
      <c r="AE625" s="76"/>
      <c r="AF625" s="76"/>
      <c r="AG625" s="76"/>
      <c r="AH625" s="76"/>
      <c r="AI625" s="76"/>
      <c r="AJ625" s="76"/>
      <c r="AK625" s="76"/>
      <c r="AL625" s="76"/>
      <c r="AM625" s="76"/>
      <c r="AN625" s="76"/>
      <c r="AO625" s="76"/>
      <c r="AP625" s="76"/>
      <c r="AQ625" s="76"/>
      <c r="AS625" s="76"/>
      <c r="AU625" s="76"/>
      <c r="AV625" s="76"/>
      <c r="AW625" s="76"/>
      <c r="AX625" s="76"/>
      <c r="AY625" s="76"/>
      <c r="AZ625" s="76"/>
      <c r="BA625" s="76"/>
      <c r="BB625" s="76"/>
      <c r="BC625" s="76"/>
      <c r="BD625" s="76"/>
      <c r="BE625" s="76"/>
      <c r="BF625" s="76"/>
      <c r="BG625" s="76"/>
      <c r="BH625" s="76"/>
      <c r="BI625" s="76"/>
      <c r="BJ625" s="76"/>
      <c r="BK625" s="76"/>
      <c r="BL625" s="76"/>
      <c r="BM625" s="76"/>
      <c r="BN625" s="76"/>
      <c r="BO625" s="76"/>
      <c r="BP625" s="76"/>
      <c r="BQ625" s="76"/>
      <c r="BR625" s="76"/>
      <c r="BS625" s="76"/>
      <c r="BT625" s="76"/>
      <c r="BU625" s="76"/>
      <c r="BV625" s="76"/>
      <c r="BW625" s="76"/>
      <c r="BX625" s="76"/>
      <c r="BY625" s="76"/>
      <c r="BZ625" s="76"/>
      <c r="CA625" s="76"/>
      <c r="CB625" s="76"/>
      <c r="CC625" s="76"/>
      <c r="CD625" s="76"/>
      <c r="CE625" s="76"/>
      <c r="CF625" s="76"/>
      <c r="CG625" s="76"/>
      <c r="CH625" s="76"/>
      <c r="CI625" s="76"/>
      <c r="CJ625" s="76"/>
      <c r="CK625" s="76"/>
      <c r="CL625" s="76"/>
      <c r="CM625" s="77"/>
      <c r="CN625" s="77"/>
      <c r="CO625" s="77"/>
      <c r="CP625" s="77"/>
      <c r="CQ625" s="77"/>
      <c r="CR625" s="77"/>
      <c r="CS625" s="77"/>
      <c r="CT625" s="77"/>
      <c r="CU625" s="77"/>
      <c r="CV625" s="76"/>
      <c r="CW625" s="147"/>
      <c r="CX625" s="76"/>
      <c r="CY625" s="147"/>
      <c r="CZ625" s="76"/>
      <c r="DA625" s="147"/>
      <c r="DB625" s="76"/>
      <c r="DC625" s="147"/>
      <c r="DD625" s="76"/>
    </row>
    <row r="626" spans="2:108" x14ac:dyDescent="0.2"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  <c r="AA626" s="76"/>
      <c r="AB626" s="76"/>
      <c r="AC626" s="76"/>
      <c r="AD626" s="76"/>
      <c r="AE626" s="76"/>
      <c r="AF626" s="76"/>
      <c r="AG626" s="76"/>
      <c r="AH626" s="76"/>
      <c r="AI626" s="76"/>
      <c r="AJ626" s="76"/>
      <c r="AK626" s="76"/>
      <c r="AL626" s="76"/>
      <c r="AM626" s="76"/>
      <c r="AN626" s="76"/>
      <c r="AO626" s="76"/>
      <c r="AP626" s="76"/>
      <c r="AQ626" s="76"/>
      <c r="AS626" s="76"/>
      <c r="AU626" s="76"/>
      <c r="AV626" s="76"/>
      <c r="AW626" s="76"/>
      <c r="AX626" s="76"/>
      <c r="AY626" s="76"/>
      <c r="AZ626" s="76"/>
      <c r="BA626" s="76"/>
      <c r="BB626" s="76"/>
      <c r="BC626" s="76"/>
      <c r="BD626" s="76"/>
      <c r="BE626" s="76"/>
      <c r="BF626" s="76"/>
      <c r="BG626" s="76"/>
      <c r="BH626" s="76"/>
      <c r="BI626" s="76"/>
      <c r="BJ626" s="76"/>
      <c r="BK626" s="76"/>
      <c r="BL626" s="76"/>
      <c r="BM626" s="76"/>
      <c r="BN626" s="76"/>
      <c r="BO626" s="76"/>
      <c r="BP626" s="76"/>
      <c r="BQ626" s="76"/>
      <c r="BR626" s="76"/>
      <c r="BS626" s="76"/>
      <c r="BT626" s="76"/>
      <c r="BU626" s="76"/>
      <c r="BV626" s="76"/>
      <c r="BW626" s="76"/>
      <c r="BX626" s="76"/>
      <c r="BY626" s="76"/>
      <c r="BZ626" s="76"/>
      <c r="CA626" s="76"/>
      <c r="CB626" s="76"/>
      <c r="CC626" s="76"/>
      <c r="CD626" s="76"/>
      <c r="CE626" s="76"/>
      <c r="CF626" s="76"/>
      <c r="CG626" s="76"/>
      <c r="CH626" s="76"/>
      <c r="CI626" s="76"/>
      <c r="CJ626" s="76"/>
      <c r="CK626" s="76"/>
      <c r="CL626" s="76"/>
      <c r="CM626" s="77"/>
      <c r="CN626" s="77"/>
      <c r="CO626" s="77"/>
      <c r="CP626" s="77"/>
      <c r="CQ626" s="77"/>
      <c r="CR626" s="77"/>
      <c r="CS626" s="77"/>
      <c r="CT626" s="77"/>
      <c r="CU626" s="77"/>
      <c r="CV626" s="76"/>
      <c r="CW626" s="147"/>
      <c r="CX626" s="76"/>
      <c r="CY626" s="147"/>
      <c r="CZ626" s="76"/>
      <c r="DA626" s="147"/>
      <c r="DB626" s="76"/>
      <c r="DC626" s="147"/>
      <c r="DD626" s="76"/>
    </row>
    <row r="627" spans="2:108" x14ac:dyDescent="0.2">
      <c r="B627" s="76"/>
    </row>
  </sheetData>
  <pageMargins left="0.2" right="0.2" top="0.75" bottom="0.75" header="0.3" footer="0.3"/>
  <pageSetup scale="10" orientation="landscape" horizontalDpi="0" verticalDpi="0"/>
  <ignoredErrors>
    <ignoredError sqref="AC13 AC14:AC31 AG13:AK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Soares</dc:creator>
  <cp:lastModifiedBy>Michael Soares</cp:lastModifiedBy>
  <cp:lastPrinted>2020-11-03T20:27:56Z</cp:lastPrinted>
  <dcterms:created xsi:type="dcterms:W3CDTF">2020-05-31T18:44:09Z</dcterms:created>
  <dcterms:modified xsi:type="dcterms:W3CDTF">2020-11-15T22:52:22Z</dcterms:modified>
</cp:coreProperties>
</file>